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SPJ\"/>
    </mc:Choice>
  </mc:AlternateContent>
  <xr:revisionPtr revIDLastSave="0" documentId="13_ncr:1_{E0931BF7-D267-4D89-B039-3D2D88651262}" xr6:coauthVersionLast="47" xr6:coauthVersionMax="47" xr10:uidLastSave="{00000000-0000-0000-0000-000000000000}"/>
  <bookViews>
    <workbookView xWindow="-120" yWindow="-120" windowWidth="29040" windowHeight="15720" tabRatio="977" firstSheet="2" activeTab="11" xr2:uid="{00000000-000D-0000-FFFF-FFFF00000000}"/>
  </bookViews>
  <sheets>
    <sheet name="Realisasi Januari 2025" sheetId="3" r:id="rId1"/>
    <sheet name="RO 2025 Januari" sheetId="4" r:id="rId2"/>
    <sheet name="Realisasi Februari 2025" sheetId="5" r:id="rId3"/>
    <sheet name="RO 2025 Februari" sheetId="6" r:id="rId4"/>
    <sheet name="Realisasi Maret 2025" sheetId="7" r:id="rId5"/>
    <sheet name="RO 2025 Maret" sheetId="8" r:id="rId6"/>
    <sheet name="Realisasi April 2025" sheetId="10" r:id="rId7"/>
    <sheet name="RO 2025 April" sheetId="11" r:id="rId8"/>
    <sheet name="Realisasi Mei 2025" sheetId="12" r:id="rId9"/>
    <sheet name="RO 2025 Mei" sheetId="13" r:id="rId10"/>
    <sheet name="Realisasi JUNI" sheetId="14" r:id="rId11"/>
    <sheet name="RO 2025 JUNI" sheetId="15" r:id="rId12"/>
  </sheets>
  <definedNames>
    <definedName name="_xlnm.Print_Area" localSheetId="6">'Realisasi April 2025'!$A$1:$K$75</definedName>
    <definedName name="_xlnm.Print_Area" localSheetId="2">'Realisasi Februari 2025'!$A$1:$H$75</definedName>
    <definedName name="_xlnm.Print_Area" localSheetId="0">'Realisasi Januari 2025'!$A$1:$H$75</definedName>
    <definedName name="_xlnm.Print_Area" localSheetId="10">'Realisasi JUNI'!$A$1:$K$75</definedName>
    <definedName name="_xlnm.Print_Area" localSheetId="4">'Realisasi Maret 2025'!$A$1:$H$75</definedName>
    <definedName name="_xlnm.Print_Area" localSheetId="8">'Realisasi Mei 2025'!$A$1:$K$75</definedName>
    <definedName name="_xlnm.Print_Area" localSheetId="7">'RO 2025 April'!$A$1:$M$434</definedName>
    <definedName name="_xlnm.Print_Area" localSheetId="3">'RO 2025 Februari'!$A$1:$J$428</definedName>
    <definedName name="_xlnm.Print_Area" localSheetId="1">'RO 2025 Januari'!$A$1:$J$428</definedName>
    <definedName name="_xlnm.Print_Area" localSheetId="11">'RO 2025 JUNI'!$A$1:$M$434</definedName>
    <definedName name="_xlnm.Print_Area" localSheetId="5">'RO 2025 Maret'!$A$1:$J$428</definedName>
    <definedName name="_xlnm.Print_Area" localSheetId="9">'RO 2025 Mei'!$A$1:$M$434</definedName>
    <definedName name="_xlnm.Print_Titles" localSheetId="6">'Realisasi April 2025'!$4:$6</definedName>
    <definedName name="_xlnm.Print_Titles" localSheetId="2">'Realisasi Februari 2025'!$4:$6</definedName>
    <definedName name="_xlnm.Print_Titles" localSheetId="0">'Realisasi Januari 2025'!$4:$6</definedName>
    <definedName name="_xlnm.Print_Titles" localSheetId="10">'Realisasi JUNI'!$4:$6</definedName>
    <definedName name="_xlnm.Print_Titles" localSheetId="4">'Realisasi Maret 2025'!$4:$6</definedName>
    <definedName name="_xlnm.Print_Titles" localSheetId="8">'Realisasi Mei 2025'!$4:$6</definedName>
    <definedName name="_xlnm.Print_Titles" localSheetId="7">'RO 2025 April'!$5:$7</definedName>
    <definedName name="_xlnm.Print_Titles" localSheetId="3">'RO 2025 Februari'!$5:$7</definedName>
    <definedName name="_xlnm.Print_Titles" localSheetId="1">'RO 2025 Januari'!$5:$7</definedName>
    <definedName name="_xlnm.Print_Titles" localSheetId="11">'RO 2025 JUNI'!$5:$7</definedName>
    <definedName name="_xlnm.Print_Titles" localSheetId="5">'RO 2025 Maret'!$5:$7</definedName>
    <definedName name="_xlnm.Print_Titles" localSheetId="9">'RO 2025 Mei'!$5:$7</definedName>
  </definedNames>
  <calcPr calcId="181029"/>
</workbook>
</file>

<file path=xl/calcChain.xml><?xml version="1.0" encoding="utf-8"?>
<calcChain xmlns="http://schemas.openxmlformats.org/spreadsheetml/2006/main">
  <c r="I373" i="15" l="1"/>
  <c r="I394" i="15"/>
  <c r="F433" i="15"/>
  <c r="F425" i="15"/>
  <c r="L425" i="15" s="1"/>
  <c r="F421" i="15"/>
  <c r="L432" i="15"/>
  <c r="L428" i="15"/>
  <c r="L426" i="15"/>
  <c r="L424" i="15"/>
  <c r="L423" i="15"/>
  <c r="L422" i="15"/>
  <c r="F253" i="15"/>
  <c r="F250" i="15"/>
  <c r="L250" i="15" s="1"/>
  <c r="L253" i="15"/>
  <c r="F242" i="15"/>
  <c r="F230" i="15"/>
  <c r="F143" i="15"/>
  <c r="F142" i="15"/>
  <c r="F141" i="15"/>
  <c r="F140" i="15"/>
  <c r="F137" i="15"/>
  <c r="F133" i="15"/>
  <c r="F128" i="15"/>
  <c r="F123" i="15"/>
  <c r="F122" i="15"/>
  <c r="F121" i="15"/>
  <c r="F120" i="15"/>
  <c r="F119" i="15"/>
  <c r="F98" i="15"/>
  <c r="F90" i="15"/>
  <c r="F88" i="15"/>
  <c r="F60" i="15" l="1"/>
  <c r="J432" i="15"/>
  <c r="I432" i="15"/>
  <c r="H432" i="15"/>
  <c r="G432" i="15"/>
  <c r="J431" i="15"/>
  <c r="I431" i="15"/>
  <c r="H431" i="15"/>
  <c r="G431" i="15"/>
  <c r="J430" i="15"/>
  <c r="I430" i="15"/>
  <c r="H430" i="15"/>
  <c r="G430" i="15"/>
  <c r="J429" i="15"/>
  <c r="I429" i="15"/>
  <c r="H429" i="15"/>
  <c r="G429" i="15"/>
  <c r="J428" i="15"/>
  <c r="I428" i="15"/>
  <c r="H428" i="15"/>
  <c r="G428" i="15"/>
  <c r="J427" i="15"/>
  <c r="I427" i="15"/>
  <c r="J426" i="15"/>
  <c r="I426" i="15"/>
  <c r="H426" i="15"/>
  <c r="G426" i="15"/>
  <c r="J425" i="15"/>
  <c r="I425" i="15"/>
  <c r="H425" i="15"/>
  <c r="G425" i="15"/>
  <c r="J424" i="15"/>
  <c r="I424" i="15"/>
  <c r="H424" i="15"/>
  <c r="G424" i="15"/>
  <c r="J423" i="15"/>
  <c r="I423" i="15"/>
  <c r="H423" i="15"/>
  <c r="G423" i="15"/>
  <c r="J422" i="15"/>
  <c r="I422" i="15"/>
  <c r="H422" i="15"/>
  <c r="G422" i="15"/>
  <c r="J421" i="15"/>
  <c r="I421" i="15"/>
  <c r="H421" i="15"/>
  <c r="G421" i="15"/>
  <c r="J420" i="15"/>
  <c r="I420" i="15"/>
  <c r="H420" i="15"/>
  <c r="G420" i="15"/>
  <c r="J419" i="15"/>
  <c r="I419" i="15"/>
  <c r="H419" i="15"/>
  <c r="G419" i="15"/>
  <c r="J418" i="15"/>
  <c r="I418" i="15"/>
  <c r="H418" i="15"/>
  <c r="G418" i="15"/>
  <c r="F417" i="15"/>
  <c r="E417" i="15"/>
  <c r="E416" i="15" s="1"/>
  <c r="D417" i="15"/>
  <c r="D416" i="15" s="1"/>
  <c r="J415" i="15"/>
  <c r="I415" i="15"/>
  <c r="G415" i="15"/>
  <c r="J414" i="15"/>
  <c r="I414" i="15"/>
  <c r="G414" i="15"/>
  <c r="J413" i="15"/>
  <c r="I413" i="15"/>
  <c r="G413" i="15"/>
  <c r="J412" i="15"/>
  <c r="I412" i="15"/>
  <c r="H412" i="15"/>
  <c r="J411" i="15"/>
  <c r="I411" i="15"/>
  <c r="H411" i="15"/>
  <c r="G411" i="15"/>
  <c r="J410" i="15"/>
  <c r="I410" i="15"/>
  <c r="H410" i="15"/>
  <c r="G410" i="15"/>
  <c r="J409" i="15"/>
  <c r="I409" i="15"/>
  <c r="H409" i="15"/>
  <c r="G409" i="15"/>
  <c r="J408" i="15"/>
  <c r="I408" i="15"/>
  <c r="H408" i="15"/>
  <c r="G408" i="15"/>
  <c r="J407" i="15"/>
  <c r="I407" i="15"/>
  <c r="H407" i="15"/>
  <c r="G407" i="15"/>
  <c r="J406" i="15"/>
  <c r="I406" i="15"/>
  <c r="H406" i="15"/>
  <c r="G406" i="15"/>
  <c r="F405" i="15"/>
  <c r="E405" i="15"/>
  <c r="D405" i="15"/>
  <c r="J404" i="15"/>
  <c r="I404" i="15"/>
  <c r="H404" i="15"/>
  <c r="G404" i="15"/>
  <c r="J403" i="15"/>
  <c r="I403" i="15"/>
  <c r="H403" i="15"/>
  <c r="G403" i="15"/>
  <c r="J402" i="15"/>
  <c r="I402" i="15"/>
  <c r="H402" i="15"/>
  <c r="G402" i="15"/>
  <c r="J401" i="15"/>
  <c r="I401" i="15"/>
  <c r="H401" i="15"/>
  <c r="G401" i="15"/>
  <c r="J400" i="15"/>
  <c r="I400" i="15"/>
  <c r="H400" i="15"/>
  <c r="J399" i="15"/>
  <c r="I399" i="15"/>
  <c r="H399" i="15"/>
  <c r="J398" i="15"/>
  <c r="I398" i="15"/>
  <c r="H398" i="15"/>
  <c r="J397" i="15"/>
  <c r="I397" i="15"/>
  <c r="H397" i="15"/>
  <c r="G397" i="15"/>
  <c r="J396" i="15"/>
  <c r="I396" i="15"/>
  <c r="H396" i="15"/>
  <c r="G396" i="15"/>
  <c r="J395" i="15"/>
  <c r="I395" i="15"/>
  <c r="H395" i="15"/>
  <c r="G395" i="15"/>
  <c r="J394" i="15"/>
  <c r="H394" i="15"/>
  <c r="J393" i="15"/>
  <c r="I393" i="15"/>
  <c r="H393" i="15"/>
  <c r="G393" i="15"/>
  <c r="J392" i="15"/>
  <c r="I392" i="15"/>
  <c r="H392" i="15"/>
  <c r="G392" i="15"/>
  <c r="J391" i="15"/>
  <c r="I391" i="15"/>
  <c r="H391" i="15"/>
  <c r="G391" i="15"/>
  <c r="J390" i="15"/>
  <c r="I390" i="15"/>
  <c r="H390" i="15"/>
  <c r="G390" i="15"/>
  <c r="F389" i="15"/>
  <c r="E389" i="15"/>
  <c r="D389" i="15"/>
  <c r="J388" i="15"/>
  <c r="I388" i="15"/>
  <c r="G388" i="15"/>
  <c r="J387" i="15"/>
  <c r="I387" i="15"/>
  <c r="G387" i="15"/>
  <c r="J386" i="15"/>
  <c r="I386" i="15"/>
  <c r="H386" i="15"/>
  <c r="G386" i="15"/>
  <c r="J385" i="15"/>
  <c r="I385" i="15"/>
  <c r="G385" i="15"/>
  <c r="J384" i="15"/>
  <c r="I384" i="15"/>
  <c r="H384" i="15"/>
  <c r="G384" i="15"/>
  <c r="J383" i="15"/>
  <c r="I383" i="15"/>
  <c r="H383" i="15"/>
  <c r="G383" i="15"/>
  <c r="J382" i="15"/>
  <c r="I382" i="15"/>
  <c r="H382" i="15"/>
  <c r="G382" i="15"/>
  <c r="J381" i="15"/>
  <c r="I381" i="15"/>
  <c r="H381" i="15"/>
  <c r="G381" i="15"/>
  <c r="J380" i="15"/>
  <c r="I380" i="15"/>
  <c r="H380" i="15"/>
  <c r="G380" i="15"/>
  <c r="F379" i="15"/>
  <c r="H379" i="15" s="1"/>
  <c r="E379" i="15"/>
  <c r="D379" i="15"/>
  <c r="J378" i="15"/>
  <c r="I378" i="15"/>
  <c r="H378" i="15"/>
  <c r="G378" i="15"/>
  <c r="J377" i="15"/>
  <c r="I377" i="15"/>
  <c r="G377" i="15"/>
  <c r="J376" i="15"/>
  <c r="I376" i="15"/>
  <c r="G376" i="15"/>
  <c r="J375" i="15"/>
  <c r="I375" i="15"/>
  <c r="H375" i="15"/>
  <c r="G375" i="15"/>
  <c r="J374" i="15"/>
  <c r="I374" i="15"/>
  <c r="G374" i="15"/>
  <c r="J373" i="15"/>
  <c r="H373" i="15"/>
  <c r="J372" i="15"/>
  <c r="I372" i="15"/>
  <c r="H372" i="15"/>
  <c r="G372" i="15"/>
  <c r="J371" i="15"/>
  <c r="I371" i="15"/>
  <c r="H371" i="15"/>
  <c r="G371" i="15"/>
  <c r="F370" i="15"/>
  <c r="H370" i="15" s="1"/>
  <c r="E370" i="15"/>
  <c r="D370" i="15"/>
  <c r="J367" i="15"/>
  <c r="I367" i="15"/>
  <c r="H367" i="15"/>
  <c r="G367" i="15"/>
  <c r="J366" i="15"/>
  <c r="I366" i="15"/>
  <c r="H366" i="15"/>
  <c r="G366" i="15"/>
  <c r="J365" i="15"/>
  <c r="I365" i="15"/>
  <c r="H365" i="15"/>
  <c r="G365" i="15"/>
  <c r="J364" i="15"/>
  <c r="I364" i="15"/>
  <c r="I363" i="15" s="1"/>
  <c r="H364" i="15"/>
  <c r="G364" i="15"/>
  <c r="F363" i="15"/>
  <c r="E363" i="15"/>
  <c r="D363" i="15"/>
  <c r="J362" i="15"/>
  <c r="I362" i="15"/>
  <c r="H362" i="15"/>
  <c r="G362" i="15"/>
  <c r="J361" i="15"/>
  <c r="I361" i="15"/>
  <c r="H361" i="15"/>
  <c r="G361" i="15"/>
  <c r="J360" i="15"/>
  <c r="I360" i="15"/>
  <c r="H360" i="15"/>
  <c r="G360" i="15"/>
  <c r="J359" i="15"/>
  <c r="I359" i="15"/>
  <c r="G359" i="15"/>
  <c r="J358" i="15"/>
  <c r="I358" i="15"/>
  <c r="H358" i="15"/>
  <c r="G358" i="15"/>
  <c r="J357" i="15"/>
  <c r="I357" i="15"/>
  <c r="H357" i="15"/>
  <c r="G357" i="15"/>
  <c r="J356" i="15"/>
  <c r="I356" i="15"/>
  <c r="H356" i="15"/>
  <c r="G356" i="15"/>
  <c r="J355" i="15"/>
  <c r="I355" i="15"/>
  <c r="H355" i="15"/>
  <c r="G355" i="15"/>
  <c r="J354" i="15"/>
  <c r="I354" i="15"/>
  <c r="H354" i="15"/>
  <c r="G354" i="15"/>
  <c r="F353" i="15"/>
  <c r="H353" i="15" s="1"/>
  <c r="E353" i="15"/>
  <c r="D353" i="15"/>
  <c r="J352" i="15"/>
  <c r="I352" i="15"/>
  <c r="G352" i="15"/>
  <c r="J351" i="15"/>
  <c r="I351" i="15"/>
  <c r="G351" i="15"/>
  <c r="J350" i="15"/>
  <c r="I350" i="15"/>
  <c r="G350" i="15"/>
  <c r="J349" i="15"/>
  <c r="I349" i="15"/>
  <c r="H349" i="15"/>
  <c r="G349" i="15"/>
  <c r="J348" i="15"/>
  <c r="I348" i="15"/>
  <c r="H348" i="15"/>
  <c r="G348" i="15"/>
  <c r="J347" i="15"/>
  <c r="I347" i="15"/>
  <c r="H347" i="15"/>
  <c r="G347" i="15"/>
  <c r="J346" i="15"/>
  <c r="I346" i="15"/>
  <c r="H346" i="15"/>
  <c r="G346" i="15"/>
  <c r="J345" i="15"/>
  <c r="I345" i="15"/>
  <c r="H345" i="15"/>
  <c r="G345" i="15"/>
  <c r="J344" i="15"/>
  <c r="I344" i="15"/>
  <c r="H344" i="15"/>
  <c r="G344" i="15"/>
  <c r="J343" i="15"/>
  <c r="I343" i="15"/>
  <c r="H343" i="15"/>
  <c r="G343" i="15"/>
  <c r="J342" i="15"/>
  <c r="I342" i="15"/>
  <c r="H342" i="15"/>
  <c r="G342" i="15"/>
  <c r="F341" i="15"/>
  <c r="E341" i="15"/>
  <c r="D341" i="15"/>
  <c r="J340" i="15"/>
  <c r="I340" i="15"/>
  <c r="H340" i="15"/>
  <c r="G340" i="15"/>
  <c r="J339" i="15"/>
  <c r="I339" i="15"/>
  <c r="G339" i="15"/>
  <c r="J338" i="15"/>
  <c r="I338" i="15"/>
  <c r="H338" i="15"/>
  <c r="G338" i="15"/>
  <c r="J337" i="15"/>
  <c r="I337" i="15"/>
  <c r="G337" i="15"/>
  <c r="J336" i="15"/>
  <c r="I336" i="15"/>
  <c r="H336" i="15"/>
  <c r="G336" i="15"/>
  <c r="J335" i="15"/>
  <c r="I335" i="15"/>
  <c r="G335" i="15"/>
  <c r="J334" i="15"/>
  <c r="I334" i="15"/>
  <c r="H334" i="15"/>
  <c r="G334" i="15"/>
  <c r="J333" i="15"/>
  <c r="I333" i="15"/>
  <c r="G333" i="15"/>
  <c r="J332" i="15"/>
  <c r="I332" i="15"/>
  <c r="H332" i="15"/>
  <c r="G332" i="15"/>
  <c r="J331" i="15"/>
  <c r="I331" i="15"/>
  <c r="H331" i="15"/>
  <c r="G331" i="15"/>
  <c r="J330" i="15"/>
  <c r="I330" i="15"/>
  <c r="H330" i="15"/>
  <c r="G330" i="15"/>
  <c r="J329" i="15"/>
  <c r="I329" i="15"/>
  <c r="H329" i="15"/>
  <c r="G329" i="15"/>
  <c r="J328" i="15"/>
  <c r="I328" i="15"/>
  <c r="H328" i="15"/>
  <c r="G328" i="15"/>
  <c r="J327" i="15"/>
  <c r="I327" i="15"/>
  <c r="H327" i="15"/>
  <c r="G327" i="15"/>
  <c r="F326" i="15"/>
  <c r="H326" i="15" s="1"/>
  <c r="E326" i="15"/>
  <c r="D326" i="15"/>
  <c r="J325" i="15"/>
  <c r="I325" i="15"/>
  <c r="G325" i="15"/>
  <c r="J324" i="15"/>
  <c r="I324" i="15"/>
  <c r="G324" i="15"/>
  <c r="J323" i="15"/>
  <c r="I323" i="15"/>
  <c r="H323" i="15"/>
  <c r="G323" i="15"/>
  <c r="J322" i="15"/>
  <c r="I322" i="15"/>
  <c r="H322" i="15"/>
  <c r="G322" i="15"/>
  <c r="J321" i="15"/>
  <c r="I321" i="15"/>
  <c r="H321" i="15"/>
  <c r="G321" i="15"/>
  <c r="J320" i="15"/>
  <c r="I320" i="15"/>
  <c r="H320" i="15"/>
  <c r="G320" i="15"/>
  <c r="J319" i="15"/>
  <c r="I319" i="15"/>
  <c r="H319" i="15"/>
  <c r="G319" i="15"/>
  <c r="J318" i="15"/>
  <c r="I318" i="15"/>
  <c r="H318" i="15"/>
  <c r="G318" i="15"/>
  <c r="F317" i="15"/>
  <c r="E317" i="15"/>
  <c r="D317" i="15"/>
  <c r="D316" i="15" s="1"/>
  <c r="J315" i="15"/>
  <c r="I315" i="15"/>
  <c r="H315" i="15"/>
  <c r="G315" i="15"/>
  <c r="J314" i="15"/>
  <c r="I314" i="15"/>
  <c r="H314" i="15"/>
  <c r="G314" i="15"/>
  <c r="J313" i="15"/>
  <c r="I313" i="15"/>
  <c r="H313" i="15"/>
  <c r="G313" i="15"/>
  <c r="J312" i="15"/>
  <c r="I312" i="15"/>
  <c r="H312" i="15"/>
  <c r="G312" i="15"/>
  <c r="J311" i="15"/>
  <c r="I311" i="15"/>
  <c r="H311" i="15"/>
  <c r="G311" i="15"/>
  <c r="J310" i="15"/>
  <c r="I310" i="15"/>
  <c r="H310" i="15"/>
  <c r="G310" i="15"/>
  <c r="J309" i="15"/>
  <c r="I309" i="15"/>
  <c r="H309" i="15"/>
  <c r="G309" i="15"/>
  <c r="J308" i="15"/>
  <c r="I308" i="15"/>
  <c r="H308" i="15"/>
  <c r="G308" i="15"/>
  <c r="J307" i="15"/>
  <c r="I307" i="15"/>
  <c r="H307" i="15"/>
  <c r="G307" i="15"/>
  <c r="J306" i="15"/>
  <c r="I306" i="15"/>
  <c r="H306" i="15"/>
  <c r="G306" i="15"/>
  <c r="F305" i="15"/>
  <c r="E305" i="15"/>
  <c r="D305" i="15"/>
  <c r="J304" i="15"/>
  <c r="I304" i="15"/>
  <c r="H304" i="15"/>
  <c r="G304" i="15"/>
  <c r="J303" i="15"/>
  <c r="I303" i="15"/>
  <c r="H303" i="15"/>
  <c r="G303" i="15"/>
  <c r="J302" i="15"/>
  <c r="I302" i="15"/>
  <c r="H302" i="15"/>
  <c r="G302" i="15"/>
  <c r="J301" i="15"/>
  <c r="I301" i="15"/>
  <c r="H301" i="15"/>
  <c r="G301" i="15"/>
  <c r="J300" i="15"/>
  <c r="I300" i="15"/>
  <c r="H300" i="15"/>
  <c r="G300" i="15"/>
  <c r="J299" i="15"/>
  <c r="I299" i="15"/>
  <c r="H299" i="15"/>
  <c r="G299" i="15"/>
  <c r="J298" i="15"/>
  <c r="I298" i="15"/>
  <c r="H298" i="15"/>
  <c r="G298" i="15"/>
  <c r="J297" i="15"/>
  <c r="I297" i="15"/>
  <c r="H297" i="15"/>
  <c r="G297" i="15"/>
  <c r="J296" i="15"/>
  <c r="I296" i="15"/>
  <c r="H296" i="15"/>
  <c r="G296" i="15"/>
  <c r="F295" i="15"/>
  <c r="G295" i="15" s="1"/>
  <c r="E295" i="15"/>
  <c r="D295" i="15"/>
  <c r="J294" i="15"/>
  <c r="I294" i="15"/>
  <c r="H294" i="15"/>
  <c r="G294" i="15"/>
  <c r="J293" i="15"/>
  <c r="I293" i="15"/>
  <c r="H293" i="15"/>
  <c r="G293" i="15"/>
  <c r="J292" i="15"/>
  <c r="I292" i="15"/>
  <c r="G292" i="15"/>
  <c r="J291" i="15"/>
  <c r="I291" i="15"/>
  <c r="H291" i="15"/>
  <c r="G291" i="15"/>
  <c r="J290" i="15"/>
  <c r="I290" i="15"/>
  <c r="H290" i="15"/>
  <c r="G290" i="15"/>
  <c r="J289" i="15"/>
  <c r="I289" i="15"/>
  <c r="H289" i="15"/>
  <c r="G289" i="15"/>
  <c r="J288" i="15"/>
  <c r="I288" i="15"/>
  <c r="H288" i="15"/>
  <c r="G288" i="15"/>
  <c r="J287" i="15"/>
  <c r="I287" i="15"/>
  <c r="H287" i="15"/>
  <c r="G287" i="15"/>
  <c r="J286" i="15"/>
  <c r="I286" i="15"/>
  <c r="H286" i="15"/>
  <c r="G286" i="15"/>
  <c r="J285" i="15"/>
  <c r="I285" i="15"/>
  <c r="H285" i="15"/>
  <c r="G285" i="15"/>
  <c r="J284" i="15"/>
  <c r="I284" i="15"/>
  <c r="H284" i="15"/>
  <c r="G284" i="15"/>
  <c r="J283" i="15"/>
  <c r="I283" i="15"/>
  <c r="H283" i="15"/>
  <c r="G283" i="15"/>
  <c r="J282" i="15"/>
  <c r="I282" i="15"/>
  <c r="H282" i="15"/>
  <c r="G282" i="15"/>
  <c r="F281" i="15"/>
  <c r="E281" i="15"/>
  <c r="D281" i="15"/>
  <c r="J280" i="15"/>
  <c r="I280" i="15"/>
  <c r="H280" i="15"/>
  <c r="G280" i="15"/>
  <c r="J279" i="15"/>
  <c r="I279" i="15"/>
  <c r="H279" i="15"/>
  <c r="G279" i="15"/>
  <c r="J278" i="15"/>
  <c r="I278" i="15"/>
  <c r="H278" i="15"/>
  <c r="G278" i="15"/>
  <c r="J277" i="15"/>
  <c r="I277" i="15"/>
  <c r="H277" i="15"/>
  <c r="G277" i="15"/>
  <c r="J276" i="15"/>
  <c r="I276" i="15"/>
  <c r="H276" i="15"/>
  <c r="G276" i="15"/>
  <c r="J275" i="15"/>
  <c r="I275" i="15"/>
  <c r="H275" i="15"/>
  <c r="G275" i="15"/>
  <c r="J274" i="15"/>
  <c r="I274" i="15"/>
  <c r="H274" i="15"/>
  <c r="G274" i="15"/>
  <c r="J273" i="15"/>
  <c r="I273" i="15"/>
  <c r="H273" i="15"/>
  <c r="G273" i="15"/>
  <c r="J272" i="15"/>
  <c r="I272" i="15"/>
  <c r="H272" i="15"/>
  <c r="G272" i="15"/>
  <c r="J271" i="15"/>
  <c r="I271" i="15"/>
  <c r="H271" i="15"/>
  <c r="G271" i="15"/>
  <c r="J270" i="15"/>
  <c r="I270" i="15"/>
  <c r="H270" i="15"/>
  <c r="G270" i="15"/>
  <c r="J269" i="15"/>
  <c r="I269" i="15"/>
  <c r="H269" i="15"/>
  <c r="G269" i="15"/>
  <c r="J268" i="15"/>
  <c r="I268" i="15"/>
  <c r="H268" i="15"/>
  <c r="G268" i="15"/>
  <c r="J267" i="15"/>
  <c r="I267" i="15"/>
  <c r="H267" i="15"/>
  <c r="G267" i="15"/>
  <c r="J266" i="15"/>
  <c r="I266" i="15"/>
  <c r="H266" i="15"/>
  <c r="G266" i="15"/>
  <c r="J265" i="15"/>
  <c r="I265" i="15"/>
  <c r="H265" i="15"/>
  <c r="G265" i="15"/>
  <c r="J264" i="15"/>
  <c r="I264" i="15"/>
  <c r="H264" i="15"/>
  <c r="G264" i="15"/>
  <c r="F263" i="15"/>
  <c r="E263" i="15"/>
  <c r="D263" i="15"/>
  <c r="J261" i="15"/>
  <c r="I261" i="15"/>
  <c r="G261" i="15"/>
  <c r="J260" i="15"/>
  <c r="I260" i="15"/>
  <c r="G260" i="15"/>
  <c r="J259" i="15"/>
  <c r="I259" i="15"/>
  <c r="H259" i="15"/>
  <c r="G259" i="15"/>
  <c r="J258" i="15"/>
  <c r="I258" i="15"/>
  <c r="H258" i="15"/>
  <c r="G258" i="15"/>
  <c r="J257" i="15"/>
  <c r="I257" i="15"/>
  <c r="H257" i="15"/>
  <c r="G257" i="15"/>
  <c r="J256" i="15"/>
  <c r="I256" i="15"/>
  <c r="H256" i="15"/>
  <c r="G256" i="15"/>
  <c r="J255" i="15"/>
  <c r="I255" i="15"/>
  <c r="H255" i="15"/>
  <c r="G255" i="15"/>
  <c r="J254" i="15"/>
  <c r="I254" i="15"/>
  <c r="H254" i="15"/>
  <c r="G254" i="15"/>
  <c r="J253" i="15"/>
  <c r="I253" i="15"/>
  <c r="H253" i="15"/>
  <c r="G253" i="15"/>
  <c r="J252" i="15"/>
  <c r="I252" i="15"/>
  <c r="H252" i="15"/>
  <c r="G252" i="15"/>
  <c r="J251" i="15"/>
  <c r="I251" i="15"/>
  <c r="H251" i="15"/>
  <c r="G251" i="15"/>
  <c r="J250" i="15"/>
  <c r="I250" i="15"/>
  <c r="H250" i="15"/>
  <c r="G250" i="15"/>
  <c r="J249" i="15"/>
  <c r="I249" i="15"/>
  <c r="H249" i="15"/>
  <c r="G249" i="15"/>
  <c r="J248" i="15"/>
  <c r="I248" i="15"/>
  <c r="H248" i="15"/>
  <c r="G248" i="15"/>
  <c r="J247" i="15"/>
  <c r="I247" i="15"/>
  <c r="H247" i="15"/>
  <c r="G247" i="15"/>
  <c r="F246" i="15"/>
  <c r="E246" i="15"/>
  <c r="D246" i="15"/>
  <c r="J245" i="15"/>
  <c r="I245" i="15"/>
  <c r="H245" i="15"/>
  <c r="G245" i="15"/>
  <c r="J244" i="15"/>
  <c r="I244" i="15"/>
  <c r="H244" i="15"/>
  <c r="G244" i="15"/>
  <c r="J243" i="15"/>
  <c r="I243" i="15"/>
  <c r="H243" i="15"/>
  <c r="J242" i="15"/>
  <c r="I242" i="15"/>
  <c r="H242" i="15"/>
  <c r="G242" i="15"/>
  <c r="J241" i="15"/>
  <c r="I241" i="15"/>
  <c r="G241" i="15"/>
  <c r="J240" i="15"/>
  <c r="I240" i="15"/>
  <c r="H240" i="15"/>
  <c r="G240" i="15"/>
  <c r="J239" i="15"/>
  <c r="I239" i="15"/>
  <c r="H239" i="15"/>
  <c r="G239" i="15"/>
  <c r="J238" i="15"/>
  <c r="I238" i="15"/>
  <c r="H238" i="15"/>
  <c r="G238" i="15"/>
  <c r="J237" i="15"/>
  <c r="I237" i="15"/>
  <c r="H237" i="15"/>
  <c r="G237" i="15"/>
  <c r="F236" i="15"/>
  <c r="E236" i="15"/>
  <c r="E223" i="15" s="1"/>
  <c r="D236" i="15"/>
  <c r="J235" i="15"/>
  <c r="I235" i="15"/>
  <c r="H235" i="15"/>
  <c r="G235" i="15"/>
  <c r="J234" i="15"/>
  <c r="I234" i="15"/>
  <c r="H234" i="15"/>
  <c r="G234" i="15"/>
  <c r="J233" i="15"/>
  <c r="I233" i="15"/>
  <c r="H233" i="15"/>
  <c r="G233" i="15"/>
  <c r="J232" i="15"/>
  <c r="I232" i="15"/>
  <c r="H232" i="15"/>
  <c r="G232" i="15"/>
  <c r="J231" i="15"/>
  <c r="I231" i="15"/>
  <c r="H231" i="15"/>
  <c r="G231" i="15"/>
  <c r="J230" i="15"/>
  <c r="I230" i="15"/>
  <c r="H230" i="15"/>
  <c r="G230" i="15"/>
  <c r="J229" i="15"/>
  <c r="I229" i="15"/>
  <c r="G229" i="15"/>
  <c r="J228" i="15"/>
  <c r="I228" i="15"/>
  <c r="H228" i="15"/>
  <c r="G228" i="15"/>
  <c r="J227" i="15"/>
  <c r="I227" i="15"/>
  <c r="H227" i="15"/>
  <c r="G227" i="15"/>
  <c r="J226" i="15"/>
  <c r="I226" i="15"/>
  <c r="H226" i="15"/>
  <c r="G226" i="15"/>
  <c r="J225" i="15"/>
  <c r="I225" i="15"/>
  <c r="H225" i="15"/>
  <c r="G225" i="15"/>
  <c r="F224" i="15"/>
  <c r="E224" i="15"/>
  <c r="D224" i="15"/>
  <c r="J222" i="15"/>
  <c r="I222" i="15"/>
  <c r="H222" i="15"/>
  <c r="G222" i="15"/>
  <c r="J221" i="15"/>
  <c r="I221" i="15"/>
  <c r="G221" i="15"/>
  <c r="J220" i="15"/>
  <c r="I220" i="15"/>
  <c r="H220" i="15"/>
  <c r="G220" i="15"/>
  <c r="J219" i="15"/>
  <c r="I219" i="15"/>
  <c r="H219" i="15"/>
  <c r="G219" i="15"/>
  <c r="J218" i="15"/>
  <c r="I218" i="15"/>
  <c r="H218" i="15"/>
  <c r="F217" i="15"/>
  <c r="E217" i="15"/>
  <c r="D217" i="15"/>
  <c r="G217" i="15" s="1"/>
  <c r="J216" i="15"/>
  <c r="I216" i="15"/>
  <c r="G216" i="15"/>
  <c r="J215" i="15"/>
  <c r="I215" i="15"/>
  <c r="H215" i="15"/>
  <c r="G215" i="15"/>
  <c r="J214" i="15"/>
  <c r="I214" i="15"/>
  <c r="H214" i="15"/>
  <c r="G214" i="15"/>
  <c r="J213" i="15"/>
  <c r="I213" i="15"/>
  <c r="J212" i="15"/>
  <c r="I212" i="15"/>
  <c r="H212" i="15"/>
  <c r="G212" i="15"/>
  <c r="J211" i="15"/>
  <c r="I211" i="15"/>
  <c r="H211" i="15"/>
  <c r="G211" i="15"/>
  <c r="J210" i="15"/>
  <c r="I210" i="15"/>
  <c r="H210" i="15"/>
  <c r="G210" i="15"/>
  <c r="J209" i="15"/>
  <c r="I209" i="15"/>
  <c r="H209" i="15"/>
  <c r="G209" i="15"/>
  <c r="J208" i="15"/>
  <c r="I208" i="15"/>
  <c r="H208" i="15"/>
  <c r="G208" i="15"/>
  <c r="F207" i="15"/>
  <c r="E207" i="15"/>
  <c r="D207" i="15"/>
  <c r="J206" i="15"/>
  <c r="I206" i="15"/>
  <c r="H206" i="15"/>
  <c r="G206" i="15"/>
  <c r="J205" i="15"/>
  <c r="I205" i="15"/>
  <c r="H205" i="15"/>
  <c r="G205" i="15"/>
  <c r="J204" i="15"/>
  <c r="I204" i="15"/>
  <c r="H204" i="15"/>
  <c r="G204" i="15"/>
  <c r="J203" i="15"/>
  <c r="I203" i="15"/>
  <c r="H203" i="15"/>
  <c r="G203" i="15"/>
  <c r="J202" i="15"/>
  <c r="I202" i="15"/>
  <c r="H202" i="15"/>
  <c r="G202" i="15"/>
  <c r="J201" i="15"/>
  <c r="I201" i="15"/>
  <c r="H201" i="15"/>
  <c r="G201" i="15"/>
  <c r="J200" i="15"/>
  <c r="I200" i="15"/>
  <c r="H200" i="15"/>
  <c r="G200" i="15"/>
  <c r="J199" i="15"/>
  <c r="I199" i="15"/>
  <c r="H199" i="15"/>
  <c r="G199" i="15"/>
  <c r="J198" i="15"/>
  <c r="I198" i="15"/>
  <c r="H198" i="15"/>
  <c r="G198" i="15"/>
  <c r="J197" i="15"/>
  <c r="I197" i="15"/>
  <c r="H197" i="15"/>
  <c r="G197" i="15"/>
  <c r="J196" i="15"/>
  <c r="I196" i="15"/>
  <c r="H196" i="15"/>
  <c r="G196" i="15"/>
  <c r="J195" i="15"/>
  <c r="I195" i="15"/>
  <c r="H195" i="15"/>
  <c r="G195" i="15"/>
  <c r="J194" i="15"/>
  <c r="I194" i="15"/>
  <c r="H194" i="15"/>
  <c r="G194" i="15"/>
  <c r="J193" i="15"/>
  <c r="I193" i="15"/>
  <c r="H193" i="15"/>
  <c r="G193" i="15"/>
  <c r="F192" i="15"/>
  <c r="E192" i="15"/>
  <c r="D192" i="15"/>
  <c r="J191" i="15"/>
  <c r="I191" i="15"/>
  <c r="H191" i="15"/>
  <c r="G191" i="15"/>
  <c r="J190" i="15"/>
  <c r="I190" i="15"/>
  <c r="H190" i="15"/>
  <c r="J189" i="15"/>
  <c r="I189" i="15"/>
  <c r="H189" i="15"/>
  <c r="J188" i="15"/>
  <c r="I188" i="15"/>
  <c r="H188" i="15"/>
  <c r="J187" i="15"/>
  <c r="I187" i="15"/>
  <c r="H187" i="15"/>
  <c r="J186" i="15"/>
  <c r="I186" i="15"/>
  <c r="H186" i="15"/>
  <c r="G186" i="15"/>
  <c r="J185" i="15"/>
  <c r="I185" i="15"/>
  <c r="H185" i="15"/>
  <c r="G185" i="15"/>
  <c r="J184" i="15"/>
  <c r="I184" i="15"/>
  <c r="H184" i="15"/>
  <c r="G184" i="15"/>
  <c r="J183" i="15"/>
  <c r="I183" i="15"/>
  <c r="H183" i="15"/>
  <c r="G183" i="15"/>
  <c r="J182" i="15"/>
  <c r="I182" i="15"/>
  <c r="H182" i="15"/>
  <c r="G182" i="15"/>
  <c r="J181" i="15"/>
  <c r="I181" i="15"/>
  <c r="H181" i="15"/>
  <c r="G181" i="15"/>
  <c r="J180" i="15"/>
  <c r="I180" i="15"/>
  <c r="H180" i="15"/>
  <c r="G180" i="15"/>
  <c r="J179" i="15"/>
  <c r="I179" i="15"/>
  <c r="H179" i="15"/>
  <c r="J178" i="15"/>
  <c r="I178" i="15"/>
  <c r="H178" i="15"/>
  <c r="G178" i="15"/>
  <c r="J177" i="15"/>
  <c r="I177" i="15"/>
  <c r="G177" i="15"/>
  <c r="J176" i="15"/>
  <c r="I176" i="15"/>
  <c r="H176" i="15"/>
  <c r="G176" i="15"/>
  <c r="J175" i="15"/>
  <c r="I175" i="15"/>
  <c r="H175" i="15"/>
  <c r="G175" i="15"/>
  <c r="J174" i="15"/>
  <c r="I174" i="15"/>
  <c r="H174" i="15"/>
  <c r="G174" i="15"/>
  <c r="F173" i="15"/>
  <c r="G173" i="15" s="1"/>
  <c r="E173" i="15"/>
  <c r="D173" i="15"/>
  <c r="J172" i="15"/>
  <c r="I172" i="15"/>
  <c r="G172" i="15"/>
  <c r="J171" i="15"/>
  <c r="I171" i="15"/>
  <c r="H171" i="15"/>
  <c r="G171" i="15"/>
  <c r="J170" i="15"/>
  <c r="I170" i="15"/>
  <c r="H170" i="15"/>
  <c r="G170" i="15"/>
  <c r="J169" i="15"/>
  <c r="I169" i="15"/>
  <c r="H169" i="15"/>
  <c r="G169" i="15"/>
  <c r="J168" i="15"/>
  <c r="I168" i="15"/>
  <c r="H168" i="15"/>
  <c r="G168" i="15"/>
  <c r="J167" i="15"/>
  <c r="I167" i="15"/>
  <c r="H167" i="15"/>
  <c r="G167" i="15"/>
  <c r="J166" i="15"/>
  <c r="I166" i="15"/>
  <c r="H166" i="15"/>
  <c r="G166" i="15"/>
  <c r="J165" i="15"/>
  <c r="I165" i="15"/>
  <c r="G165" i="15"/>
  <c r="J164" i="15"/>
  <c r="I164" i="15"/>
  <c r="H164" i="15"/>
  <c r="G164" i="15"/>
  <c r="F163" i="15"/>
  <c r="E163" i="15"/>
  <c r="D163" i="15"/>
  <c r="D162" i="15" s="1"/>
  <c r="J160" i="15"/>
  <c r="I160" i="15"/>
  <c r="H160" i="15"/>
  <c r="G160" i="15"/>
  <c r="J159" i="15"/>
  <c r="I159" i="15"/>
  <c r="H159" i="15"/>
  <c r="G159" i="15"/>
  <c r="J158" i="15"/>
  <c r="I158" i="15"/>
  <c r="H158" i="15"/>
  <c r="G158" i="15"/>
  <c r="J157" i="15"/>
  <c r="I157" i="15"/>
  <c r="H157" i="15"/>
  <c r="G157" i="15"/>
  <c r="J156" i="15"/>
  <c r="I156" i="15"/>
  <c r="H156" i="15"/>
  <c r="G156" i="15"/>
  <c r="J155" i="15"/>
  <c r="I155" i="15"/>
  <c r="H155" i="15"/>
  <c r="G155" i="15"/>
  <c r="F154" i="15"/>
  <c r="E154" i="15"/>
  <c r="D154" i="15"/>
  <c r="J153" i="15"/>
  <c r="J152" i="15" s="1"/>
  <c r="I153" i="15"/>
  <c r="I152" i="15" s="1"/>
  <c r="H153" i="15"/>
  <c r="G153" i="15"/>
  <c r="F152" i="15"/>
  <c r="E152" i="15"/>
  <c r="D152" i="15"/>
  <c r="J151" i="15"/>
  <c r="I151" i="15"/>
  <c r="H151" i="15"/>
  <c r="G151" i="15"/>
  <c r="J150" i="15"/>
  <c r="I150" i="15"/>
  <c r="H150" i="15"/>
  <c r="G150" i="15"/>
  <c r="J149" i="15"/>
  <c r="I149" i="15"/>
  <c r="I148" i="15" s="1"/>
  <c r="H149" i="15"/>
  <c r="G149" i="15"/>
  <c r="F148" i="15"/>
  <c r="E148" i="15"/>
  <c r="D148" i="15"/>
  <c r="J147" i="15"/>
  <c r="J146" i="15" s="1"/>
  <c r="I147" i="15"/>
  <c r="I146" i="15" s="1"/>
  <c r="H147" i="15"/>
  <c r="G147" i="15"/>
  <c r="F146" i="15"/>
  <c r="E146" i="15"/>
  <c r="D146" i="15"/>
  <c r="J144" i="15"/>
  <c r="I144" i="15"/>
  <c r="H144" i="15"/>
  <c r="G144" i="15"/>
  <c r="J143" i="15"/>
  <c r="I143" i="15"/>
  <c r="H143" i="15"/>
  <c r="G143" i="15"/>
  <c r="J142" i="15"/>
  <c r="I142" i="15"/>
  <c r="H142" i="15"/>
  <c r="G142" i="15"/>
  <c r="J141" i="15"/>
  <c r="I141" i="15"/>
  <c r="H141" i="15"/>
  <c r="G141" i="15"/>
  <c r="J140" i="15"/>
  <c r="I140" i="15"/>
  <c r="H140" i="15"/>
  <c r="G140" i="15"/>
  <c r="J139" i="15"/>
  <c r="I139" i="15"/>
  <c r="H139" i="15"/>
  <c r="G139" i="15"/>
  <c r="J138" i="15"/>
  <c r="I138" i="15"/>
  <c r="H138" i="15"/>
  <c r="G138" i="15"/>
  <c r="J137" i="15"/>
  <c r="I137" i="15"/>
  <c r="H137" i="15"/>
  <c r="G137" i="15"/>
  <c r="J136" i="15"/>
  <c r="I136" i="15"/>
  <c r="H136" i="15"/>
  <c r="F135" i="15"/>
  <c r="E135" i="15"/>
  <c r="D135" i="15"/>
  <c r="J134" i="15"/>
  <c r="I134" i="15"/>
  <c r="H134" i="15"/>
  <c r="G134" i="15"/>
  <c r="J133" i="15"/>
  <c r="I133" i="15"/>
  <c r="H133" i="15"/>
  <c r="G133" i="15"/>
  <c r="J132" i="15"/>
  <c r="I132" i="15"/>
  <c r="H132" i="15"/>
  <c r="G132" i="15"/>
  <c r="J131" i="15"/>
  <c r="I131" i="15"/>
  <c r="H131" i="15"/>
  <c r="G131" i="15"/>
  <c r="J130" i="15"/>
  <c r="I130" i="15"/>
  <c r="H130" i="15"/>
  <c r="G130" i="15"/>
  <c r="J129" i="15"/>
  <c r="I129" i="15"/>
  <c r="H129" i="15"/>
  <c r="G129" i="15"/>
  <c r="J128" i="15"/>
  <c r="I128" i="15"/>
  <c r="H128" i="15"/>
  <c r="G128" i="15"/>
  <c r="J127" i="15"/>
  <c r="I127" i="15"/>
  <c r="H127" i="15"/>
  <c r="G127" i="15"/>
  <c r="J126" i="15"/>
  <c r="I126" i="15"/>
  <c r="H126" i="15"/>
  <c r="G126" i="15"/>
  <c r="J125" i="15"/>
  <c r="I125" i="15"/>
  <c r="H125" i="15"/>
  <c r="G125" i="15"/>
  <c r="F124" i="15"/>
  <c r="E124" i="15"/>
  <c r="D124" i="15"/>
  <c r="J123" i="15"/>
  <c r="I123" i="15"/>
  <c r="H123" i="15"/>
  <c r="G123" i="15"/>
  <c r="J122" i="15"/>
  <c r="I122" i="15"/>
  <c r="H122" i="15"/>
  <c r="G122" i="15"/>
  <c r="J121" i="15"/>
  <c r="I121" i="15"/>
  <c r="H121" i="15"/>
  <c r="G121" i="15"/>
  <c r="J120" i="15"/>
  <c r="I120" i="15"/>
  <c r="H120" i="15"/>
  <c r="G120" i="15"/>
  <c r="J119" i="15"/>
  <c r="I119" i="15"/>
  <c r="H119" i="15"/>
  <c r="G119" i="15"/>
  <c r="F118" i="15"/>
  <c r="E118" i="15"/>
  <c r="D118" i="15"/>
  <c r="D117" i="15" s="1"/>
  <c r="J116" i="15"/>
  <c r="I116" i="15"/>
  <c r="H116" i="15"/>
  <c r="J115" i="15"/>
  <c r="I115" i="15"/>
  <c r="H115" i="15"/>
  <c r="G115" i="15"/>
  <c r="J114" i="15"/>
  <c r="I114" i="15"/>
  <c r="H114" i="15"/>
  <c r="G114" i="15"/>
  <c r="J113" i="15"/>
  <c r="I113" i="15"/>
  <c r="H113" i="15"/>
  <c r="G113" i="15"/>
  <c r="F112" i="15"/>
  <c r="E112" i="15"/>
  <c r="E111" i="15" s="1"/>
  <c r="D112" i="15"/>
  <c r="D111" i="15" s="1"/>
  <c r="J110" i="15"/>
  <c r="I110" i="15"/>
  <c r="H110" i="15"/>
  <c r="J109" i="15"/>
  <c r="I109" i="15"/>
  <c r="I107" i="15" s="1"/>
  <c r="H109" i="15"/>
  <c r="G109" i="15"/>
  <c r="J108" i="15"/>
  <c r="I108" i="15"/>
  <c r="H108" i="15"/>
  <c r="F107" i="15"/>
  <c r="H107" i="15" s="1"/>
  <c r="E107" i="15"/>
  <c r="D107" i="15"/>
  <c r="J106" i="15"/>
  <c r="I106" i="15"/>
  <c r="H106" i="15"/>
  <c r="G106" i="15"/>
  <c r="J105" i="15"/>
  <c r="I105" i="15"/>
  <c r="H105" i="15"/>
  <c r="G105" i="15"/>
  <c r="F104" i="15"/>
  <c r="E104" i="15"/>
  <c r="D104" i="15"/>
  <c r="J103" i="15"/>
  <c r="I103" i="15"/>
  <c r="H103" i="15"/>
  <c r="G103" i="15"/>
  <c r="J102" i="15"/>
  <c r="I102" i="15"/>
  <c r="H102" i="15"/>
  <c r="G102" i="15"/>
  <c r="F101" i="15"/>
  <c r="E101" i="15"/>
  <c r="D101" i="15"/>
  <c r="J100" i="15"/>
  <c r="J99" i="15" s="1"/>
  <c r="I100" i="15"/>
  <c r="I99" i="15" s="1"/>
  <c r="H100" i="15"/>
  <c r="G100" i="15"/>
  <c r="F99" i="15"/>
  <c r="E99" i="15"/>
  <c r="D99" i="15"/>
  <c r="J98" i="15"/>
  <c r="J97" i="15" s="1"/>
  <c r="I98" i="15"/>
  <c r="I97" i="15" s="1"/>
  <c r="H98" i="15"/>
  <c r="G98" i="15"/>
  <c r="F97" i="15"/>
  <c r="E97" i="15"/>
  <c r="D97" i="15"/>
  <c r="J96" i="15"/>
  <c r="I96" i="15"/>
  <c r="H96" i="15"/>
  <c r="G96" i="15"/>
  <c r="J95" i="15"/>
  <c r="I95" i="15"/>
  <c r="H95" i="15"/>
  <c r="G95" i="15"/>
  <c r="J94" i="15"/>
  <c r="I94" i="15"/>
  <c r="H94" i="15"/>
  <c r="G94" i="15"/>
  <c r="F93" i="15"/>
  <c r="E93" i="15"/>
  <c r="D93" i="15"/>
  <c r="J92" i="15"/>
  <c r="I92" i="15"/>
  <c r="H92" i="15"/>
  <c r="G92" i="15"/>
  <c r="J91" i="15"/>
  <c r="I91" i="15"/>
  <c r="H91" i="15"/>
  <c r="G91" i="15"/>
  <c r="J90" i="15"/>
  <c r="I90" i="15"/>
  <c r="H90" i="15"/>
  <c r="G90" i="15"/>
  <c r="J89" i="15"/>
  <c r="I89" i="15"/>
  <c r="H89" i="15"/>
  <c r="G89" i="15"/>
  <c r="J88" i="15"/>
  <c r="I88" i="15"/>
  <c r="H88" i="15"/>
  <c r="G88" i="15"/>
  <c r="F87" i="15"/>
  <c r="H87" i="15" s="1"/>
  <c r="E87" i="15"/>
  <c r="D87" i="15"/>
  <c r="J86" i="15"/>
  <c r="J85" i="15" s="1"/>
  <c r="I86" i="15"/>
  <c r="I85" i="15" s="1"/>
  <c r="H86" i="15"/>
  <c r="G86" i="15"/>
  <c r="F85" i="15"/>
  <c r="H85" i="15" s="1"/>
  <c r="E85" i="15"/>
  <c r="D85" i="15"/>
  <c r="J83" i="15"/>
  <c r="I83" i="15"/>
  <c r="G83" i="15"/>
  <c r="J82" i="15"/>
  <c r="I82" i="15"/>
  <c r="G82" i="15"/>
  <c r="J81" i="15"/>
  <c r="I81" i="15"/>
  <c r="H81" i="15"/>
  <c r="G81" i="15"/>
  <c r="J80" i="15"/>
  <c r="I80" i="15"/>
  <c r="H80" i="15"/>
  <c r="G80" i="15"/>
  <c r="J79" i="15"/>
  <c r="I79" i="15"/>
  <c r="H79" i="15"/>
  <c r="G79" i="15"/>
  <c r="J78" i="15"/>
  <c r="I78" i="15"/>
  <c r="H78" i="15"/>
  <c r="G78" i="15"/>
  <c r="J77" i="15"/>
  <c r="I77" i="15"/>
  <c r="H77" i="15"/>
  <c r="G77" i="15"/>
  <c r="F76" i="15"/>
  <c r="F75" i="15" s="1"/>
  <c r="E76" i="15"/>
  <c r="E75" i="15" s="1"/>
  <c r="D76" i="15"/>
  <c r="D75" i="15"/>
  <c r="J74" i="15"/>
  <c r="I74" i="15"/>
  <c r="H74" i="15"/>
  <c r="G74" i="15"/>
  <c r="J73" i="15"/>
  <c r="I73" i="15"/>
  <c r="H73" i="15"/>
  <c r="G73" i="15"/>
  <c r="F72" i="15"/>
  <c r="E72" i="15"/>
  <c r="D72" i="15"/>
  <c r="G72" i="15" s="1"/>
  <c r="J71" i="15"/>
  <c r="I71" i="15"/>
  <c r="H71" i="15"/>
  <c r="G71" i="15"/>
  <c r="J70" i="15"/>
  <c r="J69" i="15" s="1"/>
  <c r="I70" i="15"/>
  <c r="H70" i="15"/>
  <c r="G70" i="15"/>
  <c r="F69" i="15"/>
  <c r="E69" i="15"/>
  <c r="E33" i="15" s="1"/>
  <c r="D69" i="15"/>
  <c r="J68" i="15"/>
  <c r="I68" i="15"/>
  <c r="H68" i="15"/>
  <c r="G68" i="15"/>
  <c r="J67" i="15"/>
  <c r="I67" i="15"/>
  <c r="H67" i="15"/>
  <c r="G67" i="15"/>
  <c r="F66" i="15"/>
  <c r="E66" i="15"/>
  <c r="D66" i="15"/>
  <c r="J65" i="15"/>
  <c r="I65" i="15"/>
  <c r="H65" i="15"/>
  <c r="G65" i="15"/>
  <c r="J64" i="15"/>
  <c r="I64" i="15"/>
  <c r="H64" i="15"/>
  <c r="G64" i="15"/>
  <c r="J62" i="15"/>
  <c r="I62" i="15"/>
  <c r="H62" i="15"/>
  <c r="G62" i="15"/>
  <c r="J61" i="15"/>
  <c r="I61" i="15"/>
  <c r="H61" i="15"/>
  <c r="G61" i="15"/>
  <c r="E60" i="15"/>
  <c r="D60" i="15"/>
  <c r="D33" i="15" s="1"/>
  <c r="J59" i="15"/>
  <c r="I59" i="15"/>
  <c r="H59" i="15"/>
  <c r="G59" i="15"/>
  <c r="J58" i="15"/>
  <c r="I58" i="15"/>
  <c r="H58" i="15"/>
  <c r="G58" i="15"/>
  <c r="J57" i="15"/>
  <c r="I57" i="15"/>
  <c r="H57" i="15"/>
  <c r="G57" i="15"/>
  <c r="J56" i="15"/>
  <c r="I56" i="15"/>
  <c r="H56" i="15"/>
  <c r="G56" i="15"/>
  <c r="J55" i="15"/>
  <c r="I55" i="15"/>
  <c r="H55" i="15"/>
  <c r="G55" i="15"/>
  <c r="J54" i="15"/>
  <c r="I54" i="15"/>
  <c r="H54" i="15"/>
  <c r="G54" i="15"/>
  <c r="J53" i="15"/>
  <c r="I53" i="15"/>
  <c r="H53" i="15"/>
  <c r="G53" i="15"/>
  <c r="J52" i="15"/>
  <c r="I52" i="15"/>
  <c r="H52" i="15"/>
  <c r="G52" i="15"/>
  <c r="J51" i="15"/>
  <c r="I51" i="15"/>
  <c r="H51" i="15"/>
  <c r="G51" i="15"/>
  <c r="J50" i="15"/>
  <c r="I50" i="15"/>
  <c r="H50" i="15"/>
  <c r="G50" i="15"/>
  <c r="J49" i="15"/>
  <c r="I49" i="15"/>
  <c r="H49" i="15"/>
  <c r="G49" i="15"/>
  <c r="J48" i="15"/>
  <c r="I48" i="15"/>
  <c r="H48" i="15"/>
  <c r="G48" i="15"/>
  <c r="J47" i="15"/>
  <c r="I47" i="15"/>
  <c r="H47" i="15"/>
  <c r="G47" i="15"/>
  <c r="J46" i="15"/>
  <c r="I46" i="15"/>
  <c r="H46" i="15"/>
  <c r="G46" i="15"/>
  <c r="J45" i="15"/>
  <c r="I45" i="15"/>
  <c r="H45" i="15"/>
  <c r="G45" i="15"/>
  <c r="J44" i="15"/>
  <c r="I44" i="15"/>
  <c r="H44" i="15"/>
  <c r="G44" i="15"/>
  <c r="J43" i="15"/>
  <c r="I43" i="15"/>
  <c r="H43" i="15"/>
  <c r="G43" i="15"/>
  <c r="J42" i="15"/>
  <c r="I42" i="15"/>
  <c r="H42" i="15"/>
  <c r="G42" i="15"/>
  <c r="J41" i="15"/>
  <c r="I41" i="15"/>
  <c r="H41" i="15"/>
  <c r="G41" i="15"/>
  <c r="J40" i="15"/>
  <c r="I40" i="15"/>
  <c r="H40" i="15"/>
  <c r="G40" i="15"/>
  <c r="J39" i="15"/>
  <c r="I39" i="15"/>
  <c r="H39" i="15"/>
  <c r="G39" i="15"/>
  <c r="J38" i="15"/>
  <c r="I38" i="15"/>
  <c r="H38" i="15"/>
  <c r="G38" i="15"/>
  <c r="J37" i="15"/>
  <c r="I37" i="15"/>
  <c r="H37" i="15"/>
  <c r="G37" i="15"/>
  <c r="J36" i="15"/>
  <c r="I36" i="15"/>
  <c r="H36" i="15"/>
  <c r="G36" i="15"/>
  <c r="J35" i="15"/>
  <c r="I35" i="15"/>
  <c r="H35" i="15"/>
  <c r="G35" i="15"/>
  <c r="F34" i="15"/>
  <c r="E34" i="15"/>
  <c r="D34" i="15"/>
  <c r="J32" i="15"/>
  <c r="J30" i="15" s="1"/>
  <c r="I32" i="15"/>
  <c r="H32" i="15"/>
  <c r="G32" i="15"/>
  <c r="J31" i="15"/>
  <c r="I31" i="15"/>
  <c r="H31" i="15"/>
  <c r="G31" i="15"/>
  <c r="F30" i="15"/>
  <c r="E30" i="15"/>
  <c r="D30" i="15"/>
  <c r="J29" i="15"/>
  <c r="I29" i="15"/>
  <c r="H29" i="15"/>
  <c r="G29" i="15"/>
  <c r="J28" i="15"/>
  <c r="I28" i="15"/>
  <c r="H28" i="15"/>
  <c r="G28" i="15"/>
  <c r="F27" i="15"/>
  <c r="G27" i="15" s="1"/>
  <c r="E27" i="15"/>
  <c r="D27" i="15"/>
  <c r="J26" i="15"/>
  <c r="J25" i="15" s="1"/>
  <c r="I26" i="15"/>
  <c r="I25" i="15" s="1"/>
  <c r="H26" i="15"/>
  <c r="G26" i="15"/>
  <c r="F25" i="15"/>
  <c r="E25" i="15"/>
  <c r="D25" i="15"/>
  <c r="J24" i="15"/>
  <c r="I24" i="15"/>
  <c r="H24" i="15"/>
  <c r="G24" i="15"/>
  <c r="J23" i="15"/>
  <c r="I23" i="15"/>
  <c r="H23" i="15"/>
  <c r="G23" i="15"/>
  <c r="F22" i="15"/>
  <c r="E22" i="15"/>
  <c r="D22" i="15"/>
  <c r="J21" i="15"/>
  <c r="J20" i="15" s="1"/>
  <c r="I21" i="15"/>
  <c r="I20" i="15" s="1"/>
  <c r="H21" i="15"/>
  <c r="G21" i="15"/>
  <c r="F20" i="15"/>
  <c r="E20" i="15"/>
  <c r="D20" i="15"/>
  <c r="J19" i="15"/>
  <c r="I19" i="15"/>
  <c r="I17" i="15" s="1"/>
  <c r="H19" i="15"/>
  <c r="G19" i="15"/>
  <c r="J18" i="15"/>
  <c r="I18" i="15"/>
  <c r="H18" i="15"/>
  <c r="G18" i="15"/>
  <c r="F17" i="15"/>
  <c r="E17" i="15"/>
  <c r="D17" i="15"/>
  <c r="J16" i="15"/>
  <c r="I16" i="15"/>
  <c r="H16" i="15"/>
  <c r="G16" i="15"/>
  <c r="J15" i="15"/>
  <c r="I15" i="15"/>
  <c r="H15" i="15"/>
  <c r="G15" i="15"/>
  <c r="J14" i="15"/>
  <c r="I14" i="15"/>
  <c r="H14" i="15"/>
  <c r="G14" i="15"/>
  <c r="J13" i="15"/>
  <c r="I13" i="15"/>
  <c r="H13" i="15"/>
  <c r="G13" i="15"/>
  <c r="J12" i="15"/>
  <c r="I12" i="15"/>
  <c r="H12" i="15"/>
  <c r="G12" i="15"/>
  <c r="J11" i="15"/>
  <c r="I11" i="15"/>
  <c r="H11" i="15"/>
  <c r="G11" i="15"/>
  <c r="F10" i="15"/>
  <c r="G10" i="15" s="1"/>
  <c r="E10" i="15"/>
  <c r="D10" i="15"/>
  <c r="J73" i="14"/>
  <c r="J72" i="14" s="1"/>
  <c r="I73" i="14"/>
  <c r="I72" i="14" s="1"/>
  <c r="H73" i="14"/>
  <c r="G73" i="14"/>
  <c r="H72" i="14"/>
  <c r="G72" i="14"/>
  <c r="F72" i="14"/>
  <c r="E72" i="14"/>
  <c r="D72" i="14"/>
  <c r="J71" i="14"/>
  <c r="I71" i="14"/>
  <c r="H71" i="14"/>
  <c r="G71" i="14"/>
  <c r="J70" i="14"/>
  <c r="J67" i="14" s="1"/>
  <c r="I70" i="14"/>
  <c r="H70" i="14"/>
  <c r="G70" i="14"/>
  <c r="J69" i="14"/>
  <c r="I69" i="14"/>
  <c r="H69" i="14"/>
  <c r="G69" i="14"/>
  <c r="J68" i="14"/>
  <c r="I68" i="14"/>
  <c r="H68" i="14"/>
  <c r="G68" i="14"/>
  <c r="F67" i="14"/>
  <c r="E67" i="14"/>
  <c r="D67" i="14"/>
  <c r="D66" i="14" s="1"/>
  <c r="F66" i="14"/>
  <c r="H66" i="14" s="1"/>
  <c r="E66" i="14"/>
  <c r="J65" i="14"/>
  <c r="I65" i="14"/>
  <c r="H65" i="14"/>
  <c r="G65" i="14"/>
  <c r="J64" i="14"/>
  <c r="I64" i="14"/>
  <c r="H64" i="14"/>
  <c r="G64" i="14"/>
  <c r="J63" i="14"/>
  <c r="I63" i="14"/>
  <c r="H63" i="14"/>
  <c r="G63" i="14"/>
  <c r="J62" i="14"/>
  <c r="I62" i="14"/>
  <c r="H62" i="14"/>
  <c r="G62" i="14"/>
  <c r="J61" i="14"/>
  <c r="I61" i="14"/>
  <c r="H61" i="14"/>
  <c r="G61" i="14"/>
  <c r="G60" i="14"/>
  <c r="F60" i="14"/>
  <c r="E60" i="14"/>
  <c r="H60" i="14" s="1"/>
  <c r="D60" i="14"/>
  <c r="J59" i="14"/>
  <c r="I59" i="14"/>
  <c r="H59" i="14"/>
  <c r="G59" i="14"/>
  <c r="J58" i="14"/>
  <c r="I58" i="14"/>
  <c r="H58" i="14"/>
  <c r="G58" i="14"/>
  <c r="J57" i="14"/>
  <c r="I57" i="14"/>
  <c r="H57" i="14"/>
  <c r="G57" i="14"/>
  <c r="J56" i="14"/>
  <c r="I56" i="14"/>
  <c r="H56" i="14"/>
  <c r="G56" i="14"/>
  <c r="J55" i="14"/>
  <c r="G55" i="14"/>
  <c r="F55" i="14"/>
  <c r="E55" i="14"/>
  <c r="H55" i="14" s="1"/>
  <c r="D55" i="14"/>
  <c r="J54" i="14"/>
  <c r="I54" i="14"/>
  <c r="H54" i="14"/>
  <c r="G54" i="14"/>
  <c r="J53" i="14"/>
  <c r="J51" i="14" s="1"/>
  <c r="I53" i="14"/>
  <c r="I51" i="14" s="1"/>
  <c r="H53" i="14"/>
  <c r="G53" i="14"/>
  <c r="J52" i="14"/>
  <c r="I52" i="14"/>
  <c r="H52" i="14"/>
  <c r="G52" i="14"/>
  <c r="F51" i="14"/>
  <c r="E51" i="14"/>
  <c r="D51" i="14"/>
  <c r="J48" i="14"/>
  <c r="I48" i="14"/>
  <c r="H48" i="14"/>
  <c r="G48" i="14"/>
  <c r="J47" i="14"/>
  <c r="I47" i="14"/>
  <c r="H47" i="14"/>
  <c r="G47" i="14"/>
  <c r="J46" i="14"/>
  <c r="I46" i="14"/>
  <c r="H46" i="14"/>
  <c r="G46" i="14"/>
  <c r="E45" i="14"/>
  <c r="D45" i="14"/>
  <c r="J43" i="14"/>
  <c r="I43" i="14"/>
  <c r="H43" i="14"/>
  <c r="G43" i="14"/>
  <c r="J42" i="14"/>
  <c r="I42" i="14"/>
  <c r="H42" i="14"/>
  <c r="G42" i="14"/>
  <c r="J41" i="14"/>
  <c r="I41" i="14"/>
  <c r="H41" i="14"/>
  <c r="G41" i="14"/>
  <c r="J40" i="14"/>
  <c r="I40" i="14"/>
  <c r="H40" i="14"/>
  <c r="G40" i="14"/>
  <c r="F39" i="14"/>
  <c r="G39" i="14" s="1"/>
  <c r="E39" i="14"/>
  <c r="D39" i="14"/>
  <c r="J38" i="14"/>
  <c r="I38" i="14"/>
  <c r="H38" i="14"/>
  <c r="G38" i="14"/>
  <c r="J37" i="14"/>
  <c r="I37" i="14"/>
  <c r="H37" i="14"/>
  <c r="G37" i="14"/>
  <c r="J36" i="14"/>
  <c r="I36" i="14"/>
  <c r="H36" i="14"/>
  <c r="G36" i="14"/>
  <c r="F35" i="14"/>
  <c r="E35" i="14"/>
  <c r="D35" i="14"/>
  <c r="E33" i="14"/>
  <c r="D33" i="14"/>
  <c r="J31" i="14"/>
  <c r="I31" i="14"/>
  <c r="H31" i="14"/>
  <c r="G31" i="14"/>
  <c r="J30" i="14"/>
  <c r="I30" i="14"/>
  <c r="H30" i="14"/>
  <c r="G30" i="14"/>
  <c r="J28" i="14"/>
  <c r="I28" i="14"/>
  <c r="H28" i="14"/>
  <c r="G28" i="14"/>
  <c r="J27" i="14"/>
  <c r="I27" i="14"/>
  <c r="H27" i="14"/>
  <c r="G27" i="14"/>
  <c r="J26" i="14"/>
  <c r="I26" i="14"/>
  <c r="H26" i="14"/>
  <c r="G26" i="14"/>
  <c r="J25" i="14"/>
  <c r="I25" i="14"/>
  <c r="H25" i="14"/>
  <c r="G25" i="14"/>
  <c r="E24" i="14"/>
  <c r="D24" i="14"/>
  <c r="F23" i="14"/>
  <c r="E22" i="14"/>
  <c r="D22" i="14"/>
  <c r="J18" i="14"/>
  <c r="I18" i="14"/>
  <c r="H18" i="14"/>
  <c r="G18" i="14"/>
  <c r="J17" i="14"/>
  <c r="I17" i="14"/>
  <c r="H17" i="14"/>
  <c r="G17" i="14"/>
  <c r="E16" i="14"/>
  <c r="D16" i="14"/>
  <c r="E8" i="14"/>
  <c r="D8" i="14"/>
  <c r="J432" i="13"/>
  <c r="I432" i="13"/>
  <c r="H432" i="13"/>
  <c r="G432" i="13"/>
  <c r="J431" i="13"/>
  <c r="I431" i="13"/>
  <c r="H431" i="13"/>
  <c r="G431" i="13"/>
  <c r="J430" i="13"/>
  <c r="I430" i="13"/>
  <c r="H430" i="13"/>
  <c r="G430" i="13"/>
  <c r="J429" i="13"/>
  <c r="I429" i="13"/>
  <c r="H429" i="13"/>
  <c r="G429" i="13"/>
  <c r="J428" i="13"/>
  <c r="I428" i="13"/>
  <c r="H428" i="13"/>
  <c r="G428" i="13"/>
  <c r="J427" i="13"/>
  <c r="I427" i="13"/>
  <c r="J426" i="13"/>
  <c r="I426" i="13"/>
  <c r="H426" i="13"/>
  <c r="G426" i="13"/>
  <c r="J425" i="13"/>
  <c r="I425" i="13"/>
  <c r="H425" i="13"/>
  <c r="G425" i="13"/>
  <c r="J424" i="13"/>
  <c r="I424" i="13"/>
  <c r="H424" i="13"/>
  <c r="G424" i="13"/>
  <c r="J423" i="13"/>
  <c r="I423" i="13"/>
  <c r="H423" i="13"/>
  <c r="G423" i="13"/>
  <c r="J422" i="13"/>
  <c r="I422" i="13"/>
  <c r="H422" i="13"/>
  <c r="G422" i="13"/>
  <c r="J421" i="13"/>
  <c r="J417" i="13" s="1"/>
  <c r="J416" i="13" s="1"/>
  <c r="I421" i="13"/>
  <c r="H421" i="13"/>
  <c r="G421" i="13"/>
  <c r="J420" i="13"/>
  <c r="I420" i="13"/>
  <c r="H420" i="13"/>
  <c r="G420" i="13"/>
  <c r="J419" i="13"/>
  <c r="I419" i="13"/>
  <c r="H419" i="13"/>
  <c r="G419" i="13"/>
  <c r="J418" i="13"/>
  <c r="I418" i="13"/>
  <c r="H418" i="13"/>
  <c r="G418" i="13"/>
  <c r="F417" i="13"/>
  <c r="E417" i="13"/>
  <c r="E416" i="13" s="1"/>
  <c r="D417" i="13"/>
  <c r="D416" i="13"/>
  <c r="J415" i="13"/>
  <c r="I415" i="13"/>
  <c r="G415" i="13"/>
  <c r="J414" i="13"/>
  <c r="I414" i="13"/>
  <c r="G414" i="13"/>
  <c r="J413" i="13"/>
  <c r="I413" i="13"/>
  <c r="G413" i="13"/>
  <c r="J412" i="13"/>
  <c r="I412" i="13"/>
  <c r="H412" i="13"/>
  <c r="J411" i="13"/>
  <c r="I411" i="13"/>
  <c r="H411" i="13"/>
  <c r="G411" i="13"/>
  <c r="J410" i="13"/>
  <c r="I410" i="13"/>
  <c r="H410" i="13"/>
  <c r="G410" i="13"/>
  <c r="J409" i="13"/>
  <c r="I409" i="13"/>
  <c r="H409" i="13"/>
  <c r="G409" i="13"/>
  <c r="J408" i="13"/>
  <c r="I408" i="13"/>
  <c r="H408" i="13"/>
  <c r="G408" i="13"/>
  <c r="J407" i="13"/>
  <c r="I407" i="13"/>
  <c r="H407" i="13"/>
  <c r="G407" i="13"/>
  <c r="J406" i="13"/>
  <c r="I406" i="13"/>
  <c r="H406" i="13"/>
  <c r="G406" i="13"/>
  <c r="J405" i="13"/>
  <c r="I405" i="13"/>
  <c r="F405" i="13"/>
  <c r="E405" i="13"/>
  <c r="H405" i="13" s="1"/>
  <c r="D405" i="13"/>
  <c r="G405" i="13" s="1"/>
  <c r="J404" i="13"/>
  <c r="I404" i="13"/>
  <c r="H404" i="13"/>
  <c r="G404" i="13"/>
  <c r="J403" i="13"/>
  <c r="I403" i="13"/>
  <c r="H403" i="13"/>
  <c r="G403" i="13"/>
  <c r="J402" i="13"/>
  <c r="I402" i="13"/>
  <c r="H402" i="13"/>
  <c r="G402" i="13"/>
  <c r="J401" i="13"/>
  <c r="I401" i="13"/>
  <c r="H401" i="13"/>
  <c r="G401" i="13"/>
  <c r="J400" i="13"/>
  <c r="I400" i="13"/>
  <c r="H400" i="13"/>
  <c r="J399" i="13"/>
  <c r="I399" i="13"/>
  <c r="H399" i="13"/>
  <c r="J398" i="13"/>
  <c r="I398" i="13"/>
  <c r="H398" i="13"/>
  <c r="J397" i="13"/>
  <c r="I397" i="13"/>
  <c r="H397" i="13"/>
  <c r="G397" i="13"/>
  <c r="J396" i="13"/>
  <c r="I396" i="13"/>
  <c r="H396" i="13"/>
  <c r="G396" i="13"/>
  <c r="J395" i="13"/>
  <c r="I395" i="13"/>
  <c r="H395" i="13"/>
  <c r="G395" i="13"/>
  <c r="J394" i="13"/>
  <c r="I394" i="13"/>
  <c r="H394" i="13"/>
  <c r="J393" i="13"/>
  <c r="I393" i="13"/>
  <c r="H393" i="13"/>
  <c r="G393" i="13"/>
  <c r="J392" i="13"/>
  <c r="I392" i="13"/>
  <c r="H392" i="13"/>
  <c r="G392" i="13"/>
  <c r="J391" i="13"/>
  <c r="I391" i="13"/>
  <c r="H391" i="13"/>
  <c r="G391" i="13"/>
  <c r="J390" i="13"/>
  <c r="I390" i="13"/>
  <c r="H390" i="13"/>
  <c r="G390" i="13"/>
  <c r="H389" i="13"/>
  <c r="G389" i="13"/>
  <c r="F389" i="13"/>
  <c r="E389" i="13"/>
  <c r="D389" i="13"/>
  <c r="J388" i="13"/>
  <c r="I388" i="13"/>
  <c r="G388" i="13"/>
  <c r="J387" i="13"/>
  <c r="I387" i="13"/>
  <c r="G387" i="13"/>
  <c r="J386" i="13"/>
  <c r="I386" i="13"/>
  <c r="H386" i="13"/>
  <c r="G386" i="13"/>
  <c r="J385" i="13"/>
  <c r="I385" i="13"/>
  <c r="G385" i="13"/>
  <c r="J384" i="13"/>
  <c r="I384" i="13"/>
  <c r="H384" i="13"/>
  <c r="G384" i="13"/>
  <c r="J383" i="13"/>
  <c r="I383" i="13"/>
  <c r="H383" i="13"/>
  <c r="G383" i="13"/>
  <c r="J382" i="13"/>
  <c r="I382" i="13"/>
  <c r="H382" i="13"/>
  <c r="G382" i="13"/>
  <c r="J381" i="13"/>
  <c r="I381" i="13"/>
  <c r="H381" i="13"/>
  <c r="G381" i="13"/>
  <c r="J380" i="13"/>
  <c r="I380" i="13"/>
  <c r="H380" i="13"/>
  <c r="G380" i="13"/>
  <c r="H379" i="13"/>
  <c r="G379" i="13"/>
  <c r="F379" i="13"/>
  <c r="E379" i="13"/>
  <c r="D379" i="13"/>
  <c r="J378" i="13"/>
  <c r="I378" i="13"/>
  <c r="H378" i="13"/>
  <c r="G378" i="13"/>
  <c r="J377" i="13"/>
  <c r="I377" i="13"/>
  <c r="G377" i="13"/>
  <c r="J376" i="13"/>
  <c r="I376" i="13"/>
  <c r="G376" i="13"/>
  <c r="J375" i="13"/>
  <c r="I375" i="13"/>
  <c r="H375" i="13"/>
  <c r="G375" i="13"/>
  <c r="J374" i="13"/>
  <c r="I374" i="13"/>
  <c r="G374" i="13"/>
  <c r="J373" i="13"/>
  <c r="H373" i="13"/>
  <c r="J372" i="13"/>
  <c r="I372" i="13"/>
  <c r="H372" i="13"/>
  <c r="G372" i="13"/>
  <c r="J371" i="13"/>
  <c r="I371" i="13"/>
  <c r="H371" i="13"/>
  <c r="G371" i="13"/>
  <c r="F370" i="13"/>
  <c r="E370" i="13"/>
  <c r="E369" i="13" s="1"/>
  <c r="E368" i="13" s="1"/>
  <c r="D370" i="13"/>
  <c r="D369" i="13" s="1"/>
  <c r="D368" i="13" s="1"/>
  <c r="J367" i="13"/>
  <c r="I367" i="13"/>
  <c r="H367" i="13"/>
  <c r="G367" i="13"/>
  <c r="J366" i="13"/>
  <c r="I366" i="13"/>
  <c r="H366" i="13"/>
  <c r="G366" i="13"/>
  <c r="J365" i="13"/>
  <c r="J363" i="13" s="1"/>
  <c r="I365" i="13"/>
  <c r="H365" i="13"/>
  <c r="G365" i="13"/>
  <c r="J364" i="13"/>
  <c r="I364" i="13"/>
  <c r="H364" i="13"/>
  <c r="G364" i="13"/>
  <c r="I363" i="13"/>
  <c r="F363" i="13"/>
  <c r="E363" i="13"/>
  <c r="D363" i="13"/>
  <c r="G363" i="13" s="1"/>
  <c r="J362" i="13"/>
  <c r="I362" i="13"/>
  <c r="H362" i="13"/>
  <c r="G362" i="13"/>
  <c r="J361" i="13"/>
  <c r="I361" i="13"/>
  <c r="H361" i="13"/>
  <c r="G361" i="13"/>
  <c r="J360" i="13"/>
  <c r="I360" i="13"/>
  <c r="H360" i="13"/>
  <c r="G360" i="13"/>
  <c r="J359" i="13"/>
  <c r="I359" i="13"/>
  <c r="G359" i="13"/>
  <c r="J358" i="13"/>
  <c r="I358" i="13"/>
  <c r="H358" i="13"/>
  <c r="G358" i="13"/>
  <c r="J357" i="13"/>
  <c r="I357" i="13"/>
  <c r="H357" i="13"/>
  <c r="G357" i="13"/>
  <c r="J356" i="13"/>
  <c r="I356" i="13"/>
  <c r="H356" i="13"/>
  <c r="G356" i="13"/>
  <c r="J355" i="13"/>
  <c r="I355" i="13"/>
  <c r="H355" i="13"/>
  <c r="G355" i="13"/>
  <c r="J354" i="13"/>
  <c r="J353" i="13" s="1"/>
  <c r="I354" i="13"/>
  <c r="H354" i="13"/>
  <c r="G354" i="13"/>
  <c r="G353" i="13"/>
  <c r="F353" i="13"/>
  <c r="E353" i="13"/>
  <c r="D353" i="13"/>
  <c r="J352" i="13"/>
  <c r="I352" i="13"/>
  <c r="G352" i="13"/>
  <c r="J351" i="13"/>
  <c r="I351" i="13"/>
  <c r="G351" i="13"/>
  <c r="J350" i="13"/>
  <c r="I350" i="13"/>
  <c r="G350" i="13"/>
  <c r="J349" i="13"/>
  <c r="I349" i="13"/>
  <c r="H349" i="13"/>
  <c r="G349" i="13"/>
  <c r="J348" i="13"/>
  <c r="I348" i="13"/>
  <c r="H348" i="13"/>
  <c r="G348" i="13"/>
  <c r="J347" i="13"/>
  <c r="I347" i="13"/>
  <c r="H347" i="13"/>
  <c r="G347" i="13"/>
  <c r="J346" i="13"/>
  <c r="I346" i="13"/>
  <c r="H346" i="13"/>
  <c r="G346" i="13"/>
  <c r="J345" i="13"/>
  <c r="I345" i="13"/>
  <c r="H345" i="13"/>
  <c r="G345" i="13"/>
  <c r="J344" i="13"/>
  <c r="I344" i="13"/>
  <c r="I341" i="13" s="1"/>
  <c r="H344" i="13"/>
  <c r="G344" i="13"/>
  <c r="J343" i="13"/>
  <c r="I343" i="13"/>
  <c r="H343" i="13"/>
  <c r="G343" i="13"/>
  <c r="J342" i="13"/>
  <c r="I342" i="13"/>
  <c r="H342" i="13"/>
  <c r="G342" i="13"/>
  <c r="H341" i="13"/>
  <c r="F341" i="13"/>
  <c r="G341" i="13" s="1"/>
  <c r="E341" i="13"/>
  <c r="D341" i="13"/>
  <c r="J340" i="13"/>
  <c r="I340" i="13"/>
  <c r="H340" i="13"/>
  <c r="G340" i="13"/>
  <c r="J339" i="13"/>
  <c r="I339" i="13"/>
  <c r="G339" i="13"/>
  <c r="J338" i="13"/>
  <c r="I338" i="13"/>
  <c r="H338" i="13"/>
  <c r="G338" i="13"/>
  <c r="J337" i="13"/>
  <c r="I337" i="13"/>
  <c r="G337" i="13"/>
  <c r="J336" i="13"/>
  <c r="I336" i="13"/>
  <c r="H336" i="13"/>
  <c r="G336" i="13"/>
  <c r="J335" i="13"/>
  <c r="I335" i="13"/>
  <c r="G335" i="13"/>
  <c r="J334" i="13"/>
  <c r="I334" i="13"/>
  <c r="H334" i="13"/>
  <c r="G334" i="13"/>
  <c r="J333" i="13"/>
  <c r="I333" i="13"/>
  <c r="G333" i="13"/>
  <c r="J332" i="13"/>
  <c r="I332" i="13"/>
  <c r="H332" i="13"/>
  <c r="G332" i="13"/>
  <c r="J331" i="13"/>
  <c r="I331" i="13"/>
  <c r="H331" i="13"/>
  <c r="G331" i="13"/>
  <c r="J330" i="13"/>
  <c r="I330" i="13"/>
  <c r="H330" i="13"/>
  <c r="G330" i="13"/>
  <c r="J329" i="13"/>
  <c r="I329" i="13"/>
  <c r="H329" i="13"/>
  <c r="G329" i="13"/>
  <c r="J328" i="13"/>
  <c r="I328" i="13"/>
  <c r="H328" i="13"/>
  <c r="G328" i="13"/>
  <c r="J327" i="13"/>
  <c r="I327" i="13"/>
  <c r="H327" i="13"/>
  <c r="G327" i="13"/>
  <c r="H326" i="13"/>
  <c r="G326" i="13"/>
  <c r="F326" i="13"/>
  <c r="E326" i="13"/>
  <c r="D326" i="13"/>
  <c r="J325" i="13"/>
  <c r="I325" i="13"/>
  <c r="G325" i="13"/>
  <c r="J324" i="13"/>
  <c r="I324" i="13"/>
  <c r="G324" i="13"/>
  <c r="J323" i="13"/>
  <c r="I323" i="13"/>
  <c r="H323" i="13"/>
  <c r="G323" i="13"/>
  <c r="J322" i="13"/>
  <c r="I322" i="13"/>
  <c r="H322" i="13"/>
  <c r="G322" i="13"/>
  <c r="J321" i="13"/>
  <c r="I321" i="13"/>
  <c r="H321" i="13"/>
  <c r="G321" i="13"/>
  <c r="J320" i="13"/>
  <c r="I320" i="13"/>
  <c r="H320" i="13"/>
  <c r="G320" i="13"/>
  <c r="J319" i="13"/>
  <c r="I319" i="13"/>
  <c r="H319" i="13"/>
  <c r="G319" i="13"/>
  <c r="J318" i="13"/>
  <c r="I318" i="13"/>
  <c r="H318" i="13"/>
  <c r="G318" i="13"/>
  <c r="J317" i="13"/>
  <c r="I317" i="13"/>
  <c r="H317" i="13"/>
  <c r="G317" i="13"/>
  <c r="F317" i="13"/>
  <c r="E317" i="13"/>
  <c r="D317" i="13"/>
  <c r="D316" i="13" s="1"/>
  <c r="E316" i="13"/>
  <c r="J315" i="13"/>
  <c r="I315" i="13"/>
  <c r="H315" i="13"/>
  <c r="G315" i="13"/>
  <c r="J314" i="13"/>
  <c r="I314" i="13"/>
  <c r="H314" i="13"/>
  <c r="G314" i="13"/>
  <c r="J313" i="13"/>
  <c r="I313" i="13"/>
  <c r="H313" i="13"/>
  <c r="G313" i="13"/>
  <c r="J312" i="13"/>
  <c r="I312" i="13"/>
  <c r="H312" i="13"/>
  <c r="G312" i="13"/>
  <c r="J311" i="13"/>
  <c r="I311" i="13"/>
  <c r="H311" i="13"/>
  <c r="G311" i="13"/>
  <c r="J310" i="13"/>
  <c r="I310" i="13"/>
  <c r="H310" i="13"/>
  <c r="G310" i="13"/>
  <c r="J309" i="13"/>
  <c r="I309" i="13"/>
  <c r="H309" i="13"/>
  <c r="G309" i="13"/>
  <c r="J308" i="13"/>
  <c r="I308" i="13"/>
  <c r="I305" i="13" s="1"/>
  <c r="H308" i="13"/>
  <c r="G308" i="13"/>
  <c r="J307" i="13"/>
  <c r="I307" i="13"/>
  <c r="H307" i="13"/>
  <c r="G307" i="13"/>
  <c r="J306" i="13"/>
  <c r="I306" i="13"/>
  <c r="H306" i="13"/>
  <c r="G306" i="13"/>
  <c r="F305" i="13"/>
  <c r="H305" i="13" s="1"/>
  <c r="E305" i="13"/>
  <c r="D305" i="13"/>
  <c r="G305" i="13" s="1"/>
  <c r="J304" i="13"/>
  <c r="I304" i="13"/>
  <c r="H304" i="13"/>
  <c r="G304" i="13"/>
  <c r="J303" i="13"/>
  <c r="I303" i="13"/>
  <c r="H303" i="13"/>
  <c r="G303" i="13"/>
  <c r="J302" i="13"/>
  <c r="I302" i="13"/>
  <c r="H302" i="13"/>
  <c r="G302" i="13"/>
  <c r="J301" i="13"/>
  <c r="I301" i="13"/>
  <c r="H301" i="13"/>
  <c r="G301" i="13"/>
  <c r="J300" i="13"/>
  <c r="I300" i="13"/>
  <c r="H300" i="13"/>
  <c r="G300" i="13"/>
  <c r="J299" i="13"/>
  <c r="I299" i="13"/>
  <c r="H299" i="13"/>
  <c r="G299" i="13"/>
  <c r="J298" i="13"/>
  <c r="I298" i="13"/>
  <c r="H298" i="13"/>
  <c r="G298" i="13"/>
  <c r="J297" i="13"/>
  <c r="I297" i="13"/>
  <c r="H297" i="13"/>
  <c r="G297" i="13"/>
  <c r="J296" i="13"/>
  <c r="I296" i="13"/>
  <c r="H296" i="13"/>
  <c r="G296" i="13"/>
  <c r="F295" i="13"/>
  <c r="H295" i="13" s="1"/>
  <c r="E295" i="13"/>
  <c r="D295" i="13"/>
  <c r="J294" i="13"/>
  <c r="I294" i="13"/>
  <c r="H294" i="13"/>
  <c r="G294" i="13"/>
  <c r="J293" i="13"/>
  <c r="I293" i="13"/>
  <c r="H293" i="13"/>
  <c r="G293" i="13"/>
  <c r="J292" i="13"/>
  <c r="I292" i="13"/>
  <c r="H292" i="13"/>
  <c r="G292" i="13"/>
  <c r="J291" i="13"/>
  <c r="I291" i="13"/>
  <c r="H291" i="13"/>
  <c r="G291" i="13"/>
  <c r="J290" i="13"/>
  <c r="I290" i="13"/>
  <c r="H290" i="13"/>
  <c r="G290" i="13"/>
  <c r="J289" i="13"/>
  <c r="I289" i="13"/>
  <c r="H289" i="13"/>
  <c r="G289" i="13"/>
  <c r="J288" i="13"/>
  <c r="I288" i="13"/>
  <c r="H288" i="13"/>
  <c r="G288" i="13"/>
  <c r="J287" i="13"/>
  <c r="I287" i="13"/>
  <c r="H287" i="13"/>
  <c r="G287" i="13"/>
  <c r="J286" i="13"/>
  <c r="I286" i="13"/>
  <c r="H286" i="13"/>
  <c r="G286" i="13"/>
  <c r="J285" i="13"/>
  <c r="I285" i="13"/>
  <c r="H285" i="13"/>
  <c r="G285" i="13"/>
  <c r="J284" i="13"/>
  <c r="I284" i="13"/>
  <c r="H284" i="13"/>
  <c r="G284" i="13"/>
  <c r="J283" i="13"/>
  <c r="I283" i="13"/>
  <c r="H283" i="13"/>
  <c r="G283" i="13"/>
  <c r="J282" i="13"/>
  <c r="J281" i="13" s="1"/>
  <c r="I282" i="13"/>
  <c r="H282" i="13"/>
  <c r="G282" i="13"/>
  <c r="F281" i="13"/>
  <c r="E281" i="13"/>
  <c r="D281" i="13"/>
  <c r="J280" i="13"/>
  <c r="I280" i="13"/>
  <c r="H280" i="13"/>
  <c r="G280" i="13"/>
  <c r="J279" i="13"/>
  <c r="I279" i="13"/>
  <c r="H279" i="13"/>
  <c r="G279" i="13"/>
  <c r="J278" i="13"/>
  <c r="I278" i="13"/>
  <c r="H278" i="13"/>
  <c r="G278" i="13"/>
  <c r="J277" i="13"/>
  <c r="I277" i="13"/>
  <c r="H277" i="13"/>
  <c r="G277" i="13"/>
  <c r="J276" i="13"/>
  <c r="I276" i="13"/>
  <c r="H276" i="13"/>
  <c r="G276" i="13"/>
  <c r="J275" i="13"/>
  <c r="I275" i="13"/>
  <c r="H275" i="13"/>
  <c r="G275" i="13"/>
  <c r="J274" i="13"/>
  <c r="I274" i="13"/>
  <c r="H274" i="13"/>
  <c r="G274" i="13"/>
  <c r="J273" i="13"/>
  <c r="I273" i="13"/>
  <c r="H273" i="13"/>
  <c r="G273" i="13"/>
  <c r="J272" i="13"/>
  <c r="I272" i="13"/>
  <c r="H272" i="13"/>
  <c r="G272" i="13"/>
  <c r="J271" i="13"/>
  <c r="I271" i="13"/>
  <c r="H271" i="13"/>
  <c r="G271" i="13"/>
  <c r="J270" i="13"/>
  <c r="I270" i="13"/>
  <c r="H270" i="13"/>
  <c r="G270" i="13"/>
  <c r="J269" i="13"/>
  <c r="I269" i="13"/>
  <c r="H269" i="13"/>
  <c r="G269" i="13"/>
  <c r="J268" i="13"/>
  <c r="I268" i="13"/>
  <c r="H268" i="13"/>
  <c r="G268" i="13"/>
  <c r="J267" i="13"/>
  <c r="J263" i="13" s="1"/>
  <c r="I267" i="13"/>
  <c r="H267" i="13"/>
  <c r="G267" i="13"/>
  <c r="J266" i="13"/>
  <c r="I266" i="13"/>
  <c r="H266" i="13"/>
  <c r="G266" i="13"/>
  <c r="J265" i="13"/>
  <c r="I265" i="13"/>
  <c r="H265" i="13"/>
  <c r="G265" i="13"/>
  <c r="J264" i="13"/>
  <c r="I264" i="13"/>
  <c r="H264" i="13"/>
  <c r="G264" i="13"/>
  <c r="I263" i="13"/>
  <c r="F263" i="13"/>
  <c r="E263" i="13"/>
  <c r="D263" i="13"/>
  <c r="D262" i="13" s="1"/>
  <c r="E262" i="13"/>
  <c r="J261" i="13"/>
  <c r="I261" i="13"/>
  <c r="G261" i="13"/>
  <c r="J260" i="13"/>
  <c r="I260" i="13"/>
  <c r="G260" i="13"/>
  <c r="J259" i="13"/>
  <c r="I259" i="13"/>
  <c r="H259" i="13"/>
  <c r="G259" i="13"/>
  <c r="J258" i="13"/>
  <c r="I258" i="13"/>
  <c r="H258" i="13"/>
  <c r="G258" i="13"/>
  <c r="J257" i="13"/>
  <c r="I257" i="13"/>
  <c r="H257" i="13"/>
  <c r="G257" i="13"/>
  <c r="J256" i="13"/>
  <c r="I256" i="13"/>
  <c r="H256" i="13"/>
  <c r="G256" i="13"/>
  <c r="J255" i="13"/>
  <c r="I255" i="13"/>
  <c r="H255" i="13"/>
  <c r="G255" i="13"/>
  <c r="J254" i="13"/>
  <c r="I254" i="13"/>
  <c r="H254" i="13"/>
  <c r="G254" i="13"/>
  <c r="J253" i="13"/>
  <c r="I253" i="13"/>
  <c r="H253" i="13"/>
  <c r="G253" i="13"/>
  <c r="J252" i="13"/>
  <c r="I252" i="13"/>
  <c r="H252" i="13"/>
  <c r="G252" i="13"/>
  <c r="J251" i="13"/>
  <c r="I251" i="13"/>
  <c r="H251" i="13"/>
  <c r="G251" i="13"/>
  <c r="J250" i="13"/>
  <c r="I250" i="13"/>
  <c r="H250" i="13"/>
  <c r="G250" i="13"/>
  <c r="J249" i="13"/>
  <c r="I249" i="13"/>
  <c r="H249" i="13"/>
  <c r="G249" i="13"/>
  <c r="J248" i="13"/>
  <c r="I248" i="13"/>
  <c r="H248" i="13"/>
  <c r="G248" i="13"/>
  <c r="J247" i="13"/>
  <c r="I247" i="13"/>
  <c r="I246" i="13" s="1"/>
  <c r="H247" i="13"/>
  <c r="G247" i="13"/>
  <c r="H246" i="13"/>
  <c r="G246" i="13"/>
  <c r="F246" i="13"/>
  <c r="E246" i="13"/>
  <c r="D246" i="13"/>
  <c r="J245" i="13"/>
  <c r="I245" i="13"/>
  <c r="H245" i="13"/>
  <c r="G245" i="13"/>
  <c r="J244" i="13"/>
  <c r="I244" i="13"/>
  <c r="H244" i="13"/>
  <c r="G244" i="13"/>
  <c r="J243" i="13"/>
  <c r="I243" i="13"/>
  <c r="H243" i="13"/>
  <c r="J242" i="13"/>
  <c r="I242" i="13"/>
  <c r="H242" i="13"/>
  <c r="G242" i="13"/>
  <c r="J241" i="13"/>
  <c r="I241" i="13"/>
  <c r="G241" i="13"/>
  <c r="J240" i="13"/>
  <c r="I240" i="13"/>
  <c r="H240" i="13"/>
  <c r="G240" i="13"/>
  <c r="J239" i="13"/>
  <c r="I239" i="13"/>
  <c r="H239" i="13"/>
  <c r="G239" i="13"/>
  <c r="J238" i="13"/>
  <c r="I238" i="13"/>
  <c r="H238" i="13"/>
  <c r="G238" i="13"/>
  <c r="J237" i="13"/>
  <c r="I237" i="13"/>
  <c r="I236" i="13" s="1"/>
  <c r="H237" i="13"/>
  <c r="G237" i="13"/>
  <c r="H236" i="13"/>
  <c r="F236" i="13"/>
  <c r="G236" i="13" s="1"/>
  <c r="E236" i="13"/>
  <c r="D236" i="13"/>
  <c r="J235" i="13"/>
  <c r="I235" i="13"/>
  <c r="H235" i="13"/>
  <c r="G235" i="13"/>
  <c r="J234" i="13"/>
  <c r="I234" i="13"/>
  <c r="H234" i="13"/>
  <c r="G234" i="13"/>
  <c r="J233" i="13"/>
  <c r="I233" i="13"/>
  <c r="H233" i="13"/>
  <c r="G233" i="13"/>
  <c r="J232" i="13"/>
  <c r="I232" i="13"/>
  <c r="H232" i="13"/>
  <c r="G232" i="13"/>
  <c r="J231" i="13"/>
  <c r="I231" i="13"/>
  <c r="H231" i="13"/>
  <c r="G231" i="13"/>
  <c r="J230" i="13"/>
  <c r="I230" i="13"/>
  <c r="H230" i="13"/>
  <c r="G230" i="13"/>
  <c r="J229" i="13"/>
  <c r="I229" i="13"/>
  <c r="G229" i="13"/>
  <c r="J228" i="13"/>
  <c r="I228" i="13"/>
  <c r="H228" i="13"/>
  <c r="G228" i="13"/>
  <c r="J227" i="13"/>
  <c r="I227" i="13"/>
  <c r="H227" i="13"/>
  <c r="G227" i="13"/>
  <c r="J226" i="13"/>
  <c r="I226" i="13"/>
  <c r="H226" i="13"/>
  <c r="G226" i="13"/>
  <c r="J225" i="13"/>
  <c r="I225" i="13"/>
  <c r="H225" i="13"/>
  <c r="G225" i="13"/>
  <c r="F224" i="13"/>
  <c r="E224" i="13"/>
  <c r="D224" i="13"/>
  <c r="F223" i="13"/>
  <c r="E223" i="13"/>
  <c r="J222" i="13"/>
  <c r="I222" i="13"/>
  <c r="H222" i="13"/>
  <c r="G222" i="13"/>
  <c r="J221" i="13"/>
  <c r="I221" i="13"/>
  <c r="G221" i="13"/>
  <c r="J220" i="13"/>
  <c r="J217" i="13" s="1"/>
  <c r="I220" i="13"/>
  <c r="H220" i="13"/>
  <c r="G220" i="13"/>
  <c r="J219" i="13"/>
  <c r="I219" i="13"/>
  <c r="H219" i="13"/>
  <c r="G219" i="13"/>
  <c r="J218" i="13"/>
  <c r="I218" i="13"/>
  <c r="H218" i="13"/>
  <c r="G217" i="13"/>
  <c r="F217" i="13"/>
  <c r="E217" i="13"/>
  <c r="D217" i="13"/>
  <c r="J216" i="13"/>
  <c r="I216" i="13"/>
  <c r="G216" i="13"/>
  <c r="J215" i="13"/>
  <c r="I215" i="13"/>
  <c r="H215" i="13"/>
  <c r="G215" i="13"/>
  <c r="J214" i="13"/>
  <c r="I214" i="13"/>
  <c r="H214" i="13"/>
  <c r="G214" i="13"/>
  <c r="J213" i="13"/>
  <c r="I213" i="13"/>
  <c r="J212" i="13"/>
  <c r="I212" i="13"/>
  <c r="H212" i="13"/>
  <c r="G212" i="13"/>
  <c r="J211" i="13"/>
  <c r="I211" i="13"/>
  <c r="H211" i="13"/>
  <c r="G211" i="13"/>
  <c r="J210" i="13"/>
  <c r="I210" i="13"/>
  <c r="H210" i="13"/>
  <c r="G210" i="13"/>
  <c r="J209" i="13"/>
  <c r="I209" i="13"/>
  <c r="H209" i="13"/>
  <c r="G209" i="13"/>
  <c r="J208" i="13"/>
  <c r="J207" i="13" s="1"/>
  <c r="I208" i="13"/>
  <c r="H208" i="13"/>
  <c r="G208" i="13"/>
  <c r="F207" i="13"/>
  <c r="E207" i="13"/>
  <c r="D207" i="13"/>
  <c r="J206" i="13"/>
  <c r="I206" i="13"/>
  <c r="H206" i="13"/>
  <c r="G206" i="13"/>
  <c r="J205" i="13"/>
  <c r="I205" i="13"/>
  <c r="H205" i="13"/>
  <c r="G205" i="13"/>
  <c r="J204" i="13"/>
  <c r="I204" i="13"/>
  <c r="H204" i="13"/>
  <c r="G204" i="13"/>
  <c r="J203" i="13"/>
  <c r="I203" i="13"/>
  <c r="H203" i="13"/>
  <c r="G203" i="13"/>
  <c r="J202" i="13"/>
  <c r="I202" i="13"/>
  <c r="H202" i="13"/>
  <c r="G202" i="13"/>
  <c r="J201" i="13"/>
  <c r="I201" i="13"/>
  <c r="H201" i="13"/>
  <c r="G201" i="13"/>
  <c r="J200" i="13"/>
  <c r="I200" i="13"/>
  <c r="H200" i="13"/>
  <c r="G200" i="13"/>
  <c r="J199" i="13"/>
  <c r="I199" i="13"/>
  <c r="H199" i="13"/>
  <c r="G199" i="13"/>
  <c r="J198" i="13"/>
  <c r="I198" i="13"/>
  <c r="H198" i="13"/>
  <c r="G198" i="13"/>
  <c r="J197" i="13"/>
  <c r="I197" i="13"/>
  <c r="H197" i="13"/>
  <c r="G197" i="13"/>
  <c r="J196" i="13"/>
  <c r="I196" i="13"/>
  <c r="H196" i="13"/>
  <c r="G196" i="13"/>
  <c r="J195" i="13"/>
  <c r="I195" i="13"/>
  <c r="H195" i="13"/>
  <c r="G195" i="13"/>
  <c r="J194" i="13"/>
  <c r="I194" i="13"/>
  <c r="I192" i="13" s="1"/>
  <c r="H194" i="13"/>
  <c r="G194" i="13"/>
  <c r="J193" i="13"/>
  <c r="J192" i="13" s="1"/>
  <c r="I193" i="13"/>
  <c r="H193" i="13"/>
  <c r="G193" i="13"/>
  <c r="H192" i="13"/>
  <c r="F192" i="13"/>
  <c r="E192" i="13"/>
  <c r="D192" i="13"/>
  <c r="J191" i="13"/>
  <c r="I191" i="13"/>
  <c r="H191" i="13"/>
  <c r="G191" i="13"/>
  <c r="J190" i="13"/>
  <c r="I190" i="13"/>
  <c r="H190" i="13"/>
  <c r="J189" i="13"/>
  <c r="I189" i="13"/>
  <c r="H189" i="13"/>
  <c r="J188" i="13"/>
  <c r="I188" i="13"/>
  <c r="H188" i="13"/>
  <c r="J187" i="13"/>
  <c r="I187" i="13"/>
  <c r="H187" i="13"/>
  <c r="J186" i="13"/>
  <c r="I186" i="13"/>
  <c r="H186" i="13"/>
  <c r="G186" i="13"/>
  <c r="J185" i="13"/>
  <c r="I185" i="13"/>
  <c r="H185" i="13"/>
  <c r="G185" i="13"/>
  <c r="J184" i="13"/>
  <c r="I184" i="13"/>
  <c r="H184" i="13"/>
  <c r="G184" i="13"/>
  <c r="J183" i="13"/>
  <c r="I183" i="13"/>
  <c r="H183" i="13"/>
  <c r="G183" i="13"/>
  <c r="J182" i="13"/>
  <c r="I182" i="13"/>
  <c r="H182" i="13"/>
  <c r="G182" i="13"/>
  <c r="J181" i="13"/>
  <c r="I181" i="13"/>
  <c r="H181" i="13"/>
  <c r="G181" i="13"/>
  <c r="J180" i="13"/>
  <c r="I180" i="13"/>
  <c r="H180" i="13"/>
  <c r="G180" i="13"/>
  <c r="J179" i="13"/>
  <c r="I179" i="13"/>
  <c r="H179" i="13"/>
  <c r="J178" i="13"/>
  <c r="I178" i="13"/>
  <c r="H178" i="13"/>
  <c r="G178" i="13"/>
  <c r="J177" i="13"/>
  <c r="I177" i="13"/>
  <c r="G177" i="13"/>
  <c r="J176" i="13"/>
  <c r="I176" i="13"/>
  <c r="H176" i="13"/>
  <c r="G176" i="13"/>
  <c r="J175" i="13"/>
  <c r="I175" i="13"/>
  <c r="H175" i="13"/>
  <c r="G175" i="13"/>
  <c r="J174" i="13"/>
  <c r="I174" i="13"/>
  <c r="H174" i="13"/>
  <c r="G174" i="13"/>
  <c r="J173" i="13"/>
  <c r="I173" i="13"/>
  <c r="G173" i="13"/>
  <c r="F173" i="13"/>
  <c r="H173" i="13" s="1"/>
  <c r="E173" i="13"/>
  <c r="D173" i="13"/>
  <c r="J172" i="13"/>
  <c r="I172" i="13"/>
  <c r="H172" i="13"/>
  <c r="G172" i="13"/>
  <c r="J171" i="13"/>
  <c r="I171" i="13"/>
  <c r="H171" i="13"/>
  <c r="G171" i="13"/>
  <c r="J170" i="13"/>
  <c r="I170" i="13"/>
  <c r="H170" i="13"/>
  <c r="G170" i="13"/>
  <c r="J169" i="13"/>
  <c r="I169" i="13"/>
  <c r="H169" i="13"/>
  <c r="G169" i="13"/>
  <c r="J168" i="13"/>
  <c r="I168" i="13"/>
  <c r="H168" i="13"/>
  <c r="G168" i="13"/>
  <c r="J167" i="13"/>
  <c r="I167" i="13"/>
  <c r="H167" i="13"/>
  <c r="G167" i="13"/>
  <c r="J166" i="13"/>
  <c r="I166" i="13"/>
  <c r="H166" i="13"/>
  <c r="G166" i="13"/>
  <c r="J165" i="13"/>
  <c r="I165" i="13"/>
  <c r="H165" i="13"/>
  <c r="G165" i="13"/>
  <c r="J164" i="13"/>
  <c r="I164" i="13"/>
  <c r="H164" i="13"/>
  <c r="G164" i="13"/>
  <c r="J163" i="13"/>
  <c r="I163" i="13"/>
  <c r="F163" i="13"/>
  <c r="E163" i="13"/>
  <c r="D163" i="13"/>
  <c r="J160" i="13"/>
  <c r="I160" i="13"/>
  <c r="H160" i="13"/>
  <c r="G160" i="13"/>
  <c r="J159" i="13"/>
  <c r="I159" i="13"/>
  <c r="H159" i="13"/>
  <c r="G159" i="13"/>
  <c r="J158" i="13"/>
  <c r="I158" i="13"/>
  <c r="H158" i="13"/>
  <c r="G158" i="13"/>
  <c r="J157" i="13"/>
  <c r="I157" i="13"/>
  <c r="H157" i="13"/>
  <c r="G157" i="13"/>
  <c r="J156" i="13"/>
  <c r="I156" i="13"/>
  <c r="H156" i="13"/>
  <c r="G156" i="13"/>
  <c r="J155" i="13"/>
  <c r="I155" i="13"/>
  <c r="H155" i="13"/>
  <c r="G155" i="13"/>
  <c r="J154" i="13"/>
  <c r="I154" i="13"/>
  <c r="H154" i="13"/>
  <c r="F154" i="13"/>
  <c r="G154" i="13" s="1"/>
  <c r="E154" i="13"/>
  <c r="D154" i="13"/>
  <c r="J153" i="13"/>
  <c r="I153" i="13"/>
  <c r="H153" i="13"/>
  <c r="G153" i="13"/>
  <c r="J152" i="13"/>
  <c r="I152" i="13"/>
  <c r="F152" i="13"/>
  <c r="E152" i="13"/>
  <c r="D152" i="13"/>
  <c r="J151" i="13"/>
  <c r="I151" i="13"/>
  <c r="H151" i="13"/>
  <c r="G151" i="13"/>
  <c r="J150" i="13"/>
  <c r="J148" i="13" s="1"/>
  <c r="I150" i="13"/>
  <c r="I148" i="13" s="1"/>
  <c r="H150" i="13"/>
  <c r="G150" i="13"/>
  <c r="J149" i="13"/>
  <c r="I149" i="13"/>
  <c r="H149" i="13"/>
  <c r="G149" i="13"/>
  <c r="F148" i="13"/>
  <c r="E148" i="13"/>
  <c r="D148" i="13"/>
  <c r="G148" i="13" s="1"/>
  <c r="J147" i="13"/>
  <c r="I147" i="13"/>
  <c r="H147" i="13"/>
  <c r="G147" i="13"/>
  <c r="J146" i="13"/>
  <c r="I146" i="13"/>
  <c r="H146" i="13"/>
  <c r="F146" i="13"/>
  <c r="G146" i="13" s="1"/>
  <c r="E146" i="13"/>
  <c r="D146" i="13"/>
  <c r="J144" i="13"/>
  <c r="I144" i="13"/>
  <c r="H144" i="13"/>
  <c r="G144" i="13"/>
  <c r="J143" i="13"/>
  <c r="I143" i="13"/>
  <c r="H143" i="13"/>
  <c r="G143" i="13"/>
  <c r="J142" i="13"/>
  <c r="I142" i="13"/>
  <c r="H142" i="13"/>
  <c r="G142" i="13"/>
  <c r="J141" i="13"/>
  <c r="I141" i="13"/>
  <c r="H141" i="13"/>
  <c r="G141" i="13"/>
  <c r="J140" i="13"/>
  <c r="I140" i="13"/>
  <c r="H140" i="13"/>
  <c r="G140" i="13"/>
  <c r="J139" i="13"/>
  <c r="J135" i="13" s="1"/>
  <c r="I139" i="13"/>
  <c r="I135" i="13" s="1"/>
  <c r="H139" i="13"/>
  <c r="G139" i="13"/>
  <c r="J138" i="13"/>
  <c r="I138" i="13"/>
  <c r="H138" i="13"/>
  <c r="G138" i="13"/>
  <c r="J137" i="13"/>
  <c r="I137" i="13"/>
  <c r="H137" i="13"/>
  <c r="G137" i="13"/>
  <c r="J136" i="13"/>
  <c r="I136" i="13"/>
  <c r="H136" i="13"/>
  <c r="F135" i="13"/>
  <c r="E135" i="13"/>
  <c r="D135" i="13"/>
  <c r="G135" i="13" s="1"/>
  <c r="J134" i="13"/>
  <c r="I134" i="13"/>
  <c r="H134" i="13"/>
  <c r="G134" i="13"/>
  <c r="J133" i="13"/>
  <c r="I133" i="13"/>
  <c r="H133" i="13"/>
  <c r="G133" i="13"/>
  <c r="J132" i="13"/>
  <c r="I132" i="13"/>
  <c r="H132" i="13"/>
  <c r="G132" i="13"/>
  <c r="J131" i="13"/>
  <c r="I131" i="13"/>
  <c r="H131" i="13"/>
  <c r="G131" i="13"/>
  <c r="J130" i="13"/>
  <c r="I130" i="13"/>
  <c r="H130" i="13"/>
  <c r="G130" i="13"/>
  <c r="J129" i="13"/>
  <c r="I129" i="13"/>
  <c r="H129" i="13"/>
  <c r="G129" i="13"/>
  <c r="J128" i="13"/>
  <c r="I128" i="13"/>
  <c r="H128" i="13"/>
  <c r="G128" i="13"/>
  <c r="J127" i="13"/>
  <c r="I127" i="13"/>
  <c r="H127" i="13"/>
  <c r="G127" i="13"/>
  <c r="J126" i="13"/>
  <c r="I126" i="13"/>
  <c r="H126" i="13"/>
  <c r="G126" i="13"/>
  <c r="J125" i="13"/>
  <c r="I125" i="13"/>
  <c r="H125" i="13"/>
  <c r="G125" i="13"/>
  <c r="H124" i="13"/>
  <c r="G124" i="13"/>
  <c r="F124" i="13"/>
  <c r="E124" i="13"/>
  <c r="D124" i="13"/>
  <c r="J123" i="13"/>
  <c r="I123" i="13"/>
  <c r="H123" i="13"/>
  <c r="G123" i="13"/>
  <c r="J122" i="13"/>
  <c r="I122" i="13"/>
  <c r="H122" i="13"/>
  <c r="G122" i="13"/>
  <c r="J121" i="13"/>
  <c r="I121" i="13"/>
  <c r="I118" i="13" s="1"/>
  <c r="H121" i="13"/>
  <c r="G121" i="13"/>
  <c r="J120" i="13"/>
  <c r="I120" i="13"/>
  <c r="H120" i="13"/>
  <c r="G120" i="13"/>
  <c r="J119" i="13"/>
  <c r="J118" i="13" s="1"/>
  <c r="I119" i="13"/>
  <c r="H119" i="13"/>
  <c r="G119" i="13"/>
  <c r="F118" i="13"/>
  <c r="H118" i="13" s="1"/>
  <c r="E118" i="13"/>
  <c r="D118" i="13"/>
  <c r="F117" i="13"/>
  <c r="J116" i="13"/>
  <c r="I116" i="13"/>
  <c r="H116" i="13"/>
  <c r="J115" i="13"/>
  <c r="I115" i="13"/>
  <c r="H115" i="13"/>
  <c r="G115" i="13"/>
  <c r="J114" i="13"/>
  <c r="I114" i="13"/>
  <c r="H114" i="13"/>
  <c r="G114" i="13"/>
  <c r="J113" i="13"/>
  <c r="I113" i="13"/>
  <c r="H113" i="13"/>
  <c r="G113" i="13"/>
  <c r="H112" i="13"/>
  <c r="G112" i="13"/>
  <c r="F112" i="13"/>
  <c r="E112" i="13"/>
  <c r="D112" i="13"/>
  <c r="D111" i="13" s="1"/>
  <c r="G111" i="13"/>
  <c r="F111" i="13"/>
  <c r="H111" i="13" s="1"/>
  <c r="E111" i="13"/>
  <c r="J110" i="13"/>
  <c r="I110" i="13"/>
  <c r="H110" i="13"/>
  <c r="J109" i="13"/>
  <c r="I109" i="13"/>
  <c r="H109" i="13"/>
  <c r="G109" i="13"/>
  <c r="J108" i="13"/>
  <c r="I108" i="13"/>
  <c r="H108" i="13"/>
  <c r="G107" i="13"/>
  <c r="F107" i="13"/>
  <c r="H107" i="13" s="1"/>
  <c r="E107" i="13"/>
  <c r="D107" i="13"/>
  <c r="J106" i="13"/>
  <c r="I106" i="13"/>
  <c r="H106" i="13"/>
  <c r="G106" i="13"/>
  <c r="J105" i="13"/>
  <c r="I105" i="13"/>
  <c r="I104" i="13" s="1"/>
  <c r="H105" i="13"/>
  <c r="G105" i="13"/>
  <c r="J104" i="13"/>
  <c r="G104" i="13"/>
  <c r="F104" i="13"/>
  <c r="H104" i="13" s="1"/>
  <c r="E104" i="13"/>
  <c r="D104" i="13"/>
  <c r="J103" i="13"/>
  <c r="I103" i="13"/>
  <c r="H103" i="13"/>
  <c r="G103" i="13"/>
  <c r="J102" i="13"/>
  <c r="I102" i="13"/>
  <c r="H102" i="13"/>
  <c r="G102" i="13"/>
  <c r="G101" i="13"/>
  <c r="F101" i="13"/>
  <c r="H101" i="13" s="1"/>
  <c r="E101" i="13"/>
  <c r="D101" i="13"/>
  <c r="J100" i="13"/>
  <c r="J99" i="13" s="1"/>
  <c r="I100" i="13"/>
  <c r="I99" i="13" s="1"/>
  <c r="H100" i="13"/>
  <c r="G100" i="13"/>
  <c r="F99" i="13"/>
  <c r="E99" i="13"/>
  <c r="D99" i="13"/>
  <c r="J98" i="13"/>
  <c r="J97" i="13" s="1"/>
  <c r="I98" i="13"/>
  <c r="H98" i="13"/>
  <c r="G98" i="13"/>
  <c r="I97" i="13"/>
  <c r="G97" i="13"/>
  <c r="F97" i="13"/>
  <c r="H97" i="13" s="1"/>
  <c r="E97" i="13"/>
  <c r="D97" i="13"/>
  <c r="J96" i="13"/>
  <c r="I96" i="13"/>
  <c r="H96" i="13"/>
  <c r="G96" i="13"/>
  <c r="J95" i="13"/>
  <c r="I95" i="13"/>
  <c r="H95" i="13"/>
  <c r="G95" i="13"/>
  <c r="J94" i="13"/>
  <c r="I94" i="13"/>
  <c r="I93" i="13" s="1"/>
  <c r="H94" i="13"/>
  <c r="G94" i="13"/>
  <c r="F93" i="13"/>
  <c r="E93" i="13"/>
  <c r="D93" i="13"/>
  <c r="J92" i="13"/>
  <c r="J87" i="13" s="1"/>
  <c r="I92" i="13"/>
  <c r="H92" i="13"/>
  <c r="G92" i="13"/>
  <c r="J91" i="13"/>
  <c r="I91" i="13"/>
  <c r="H91" i="13"/>
  <c r="G91" i="13"/>
  <c r="J90" i="13"/>
  <c r="I90" i="13"/>
  <c r="H90" i="13"/>
  <c r="G90" i="13"/>
  <c r="J89" i="13"/>
  <c r="I89" i="13"/>
  <c r="H89" i="13"/>
  <c r="G89" i="13"/>
  <c r="J88" i="13"/>
  <c r="I88" i="13"/>
  <c r="H88" i="13"/>
  <c r="G88" i="13"/>
  <c r="F87" i="13"/>
  <c r="E87" i="13"/>
  <c r="D87" i="13"/>
  <c r="D84" i="13" s="1"/>
  <c r="J86" i="13"/>
  <c r="J85" i="13" s="1"/>
  <c r="I86" i="13"/>
  <c r="I85" i="13" s="1"/>
  <c r="H86" i="13"/>
  <c r="G86" i="13"/>
  <c r="F85" i="13"/>
  <c r="E85" i="13"/>
  <c r="D85" i="13"/>
  <c r="J83" i="13"/>
  <c r="I83" i="13"/>
  <c r="G83" i="13"/>
  <c r="J82" i="13"/>
  <c r="I82" i="13"/>
  <c r="G82" i="13"/>
  <c r="J81" i="13"/>
  <c r="I81" i="13"/>
  <c r="H81" i="13"/>
  <c r="G81" i="13"/>
  <c r="J80" i="13"/>
  <c r="I80" i="13"/>
  <c r="H80" i="13"/>
  <c r="G80" i="13"/>
  <c r="J79" i="13"/>
  <c r="I79" i="13"/>
  <c r="H79" i="13"/>
  <c r="G79" i="13"/>
  <c r="J78" i="13"/>
  <c r="I78" i="13"/>
  <c r="H78" i="13"/>
  <c r="G78" i="13"/>
  <c r="J77" i="13"/>
  <c r="I77" i="13"/>
  <c r="H77" i="13"/>
  <c r="G77" i="13"/>
  <c r="G76" i="13"/>
  <c r="F76" i="13"/>
  <c r="E76" i="13"/>
  <c r="E75" i="13" s="1"/>
  <c r="D76" i="13"/>
  <c r="D75" i="13"/>
  <c r="J74" i="13"/>
  <c r="I74" i="13"/>
  <c r="H74" i="13"/>
  <c r="G74" i="13"/>
  <c r="J73" i="13"/>
  <c r="I73" i="13"/>
  <c r="H73" i="13"/>
  <c r="G73" i="13"/>
  <c r="I72" i="13"/>
  <c r="F72" i="13"/>
  <c r="G72" i="13" s="1"/>
  <c r="E72" i="13"/>
  <c r="D72" i="13"/>
  <c r="J71" i="13"/>
  <c r="I71" i="13"/>
  <c r="H71" i="13"/>
  <c r="G71" i="13"/>
  <c r="J70" i="13"/>
  <c r="J69" i="13" s="1"/>
  <c r="I70" i="13"/>
  <c r="I69" i="13" s="1"/>
  <c r="H70" i="13"/>
  <c r="G70" i="13"/>
  <c r="H69" i="13"/>
  <c r="F69" i="13"/>
  <c r="G69" i="13" s="1"/>
  <c r="E69" i="13"/>
  <c r="D69" i="13"/>
  <c r="J68" i="13"/>
  <c r="I68" i="13"/>
  <c r="H68" i="13"/>
  <c r="G68" i="13"/>
  <c r="J67" i="13"/>
  <c r="I67" i="13"/>
  <c r="I66" i="13" s="1"/>
  <c r="H67" i="13"/>
  <c r="G67" i="13"/>
  <c r="F66" i="13"/>
  <c r="E66" i="13"/>
  <c r="D66" i="13"/>
  <c r="J65" i="13"/>
  <c r="I65" i="13"/>
  <c r="H65" i="13"/>
  <c r="G65" i="13"/>
  <c r="J64" i="13"/>
  <c r="I64" i="13"/>
  <c r="H64" i="13"/>
  <c r="G64" i="13"/>
  <c r="J63" i="13"/>
  <c r="I63" i="13"/>
  <c r="H63" i="13"/>
  <c r="G63" i="13"/>
  <c r="J62" i="13"/>
  <c r="I62" i="13"/>
  <c r="H62" i="13"/>
  <c r="G62" i="13"/>
  <c r="J61" i="13"/>
  <c r="I61" i="13"/>
  <c r="H61" i="13"/>
  <c r="G61" i="13"/>
  <c r="F60" i="13"/>
  <c r="E60" i="13"/>
  <c r="E33" i="13" s="1"/>
  <c r="D60" i="13"/>
  <c r="D33" i="13" s="1"/>
  <c r="J59" i="13"/>
  <c r="I59" i="13"/>
  <c r="H59" i="13"/>
  <c r="G59" i="13"/>
  <c r="J58" i="13"/>
  <c r="I58" i="13"/>
  <c r="H58" i="13"/>
  <c r="G58" i="13"/>
  <c r="J57" i="13"/>
  <c r="I57" i="13"/>
  <c r="H57" i="13"/>
  <c r="G57" i="13"/>
  <c r="J56" i="13"/>
  <c r="I56" i="13"/>
  <c r="H56" i="13"/>
  <c r="G56" i="13"/>
  <c r="J55" i="13"/>
  <c r="I55" i="13"/>
  <c r="H55" i="13"/>
  <c r="G55" i="13"/>
  <c r="J54" i="13"/>
  <c r="I54" i="13"/>
  <c r="H54" i="13"/>
  <c r="G54" i="13"/>
  <c r="J53" i="13"/>
  <c r="I53" i="13"/>
  <c r="H53" i="13"/>
  <c r="G53" i="13"/>
  <c r="J52" i="13"/>
  <c r="I52" i="13"/>
  <c r="H52" i="13"/>
  <c r="G52" i="13"/>
  <c r="J51" i="13"/>
  <c r="I51" i="13"/>
  <c r="H51" i="13"/>
  <c r="G51" i="13"/>
  <c r="J50" i="13"/>
  <c r="I50" i="13"/>
  <c r="H50" i="13"/>
  <c r="G50" i="13"/>
  <c r="J49" i="13"/>
  <c r="I49" i="13"/>
  <c r="H49" i="13"/>
  <c r="G49" i="13"/>
  <c r="J48" i="13"/>
  <c r="I48" i="13"/>
  <c r="H48" i="13"/>
  <c r="G48" i="13"/>
  <c r="J47" i="13"/>
  <c r="I47" i="13"/>
  <c r="H47" i="13"/>
  <c r="G47" i="13"/>
  <c r="J46" i="13"/>
  <c r="I46" i="13"/>
  <c r="H46" i="13"/>
  <c r="G46" i="13"/>
  <c r="J45" i="13"/>
  <c r="I45" i="13"/>
  <c r="H45" i="13"/>
  <c r="G45" i="13"/>
  <c r="J44" i="13"/>
  <c r="I44" i="13"/>
  <c r="H44" i="13"/>
  <c r="G44" i="13"/>
  <c r="J43" i="13"/>
  <c r="I43" i="13"/>
  <c r="H43" i="13"/>
  <c r="G43" i="13"/>
  <c r="J42" i="13"/>
  <c r="I42" i="13"/>
  <c r="H42" i="13"/>
  <c r="G42" i="13"/>
  <c r="J41" i="13"/>
  <c r="I41" i="13"/>
  <c r="H41" i="13"/>
  <c r="G41" i="13"/>
  <c r="J40" i="13"/>
  <c r="I40" i="13"/>
  <c r="H40" i="13"/>
  <c r="G40" i="13"/>
  <c r="J39" i="13"/>
  <c r="I39" i="13"/>
  <c r="H39" i="13"/>
  <c r="G39" i="13"/>
  <c r="J38" i="13"/>
  <c r="I38" i="13"/>
  <c r="H38" i="13"/>
  <c r="G38" i="13"/>
  <c r="J37" i="13"/>
  <c r="I37" i="13"/>
  <c r="H37" i="13"/>
  <c r="G37" i="13"/>
  <c r="J36" i="13"/>
  <c r="I36" i="13"/>
  <c r="H36" i="13"/>
  <c r="G36" i="13"/>
  <c r="J35" i="13"/>
  <c r="I35" i="13"/>
  <c r="H35" i="13"/>
  <c r="G35" i="13"/>
  <c r="J34" i="13"/>
  <c r="I34" i="13"/>
  <c r="G34" i="13"/>
  <c r="F34" i="13"/>
  <c r="E34" i="13"/>
  <c r="D34" i="13"/>
  <c r="J32" i="13"/>
  <c r="I32" i="13"/>
  <c r="H32" i="13"/>
  <c r="G32" i="13"/>
  <c r="J31" i="13"/>
  <c r="J30" i="13" s="1"/>
  <c r="I31" i="13"/>
  <c r="H31" i="13"/>
  <c r="G31" i="13"/>
  <c r="I30" i="13"/>
  <c r="H30" i="13"/>
  <c r="F30" i="13"/>
  <c r="G30" i="13" s="1"/>
  <c r="E30" i="13"/>
  <c r="D30" i="13"/>
  <c r="J29" i="13"/>
  <c r="I29" i="13"/>
  <c r="I27" i="13" s="1"/>
  <c r="H29" i="13"/>
  <c r="G29" i="13"/>
  <c r="J28" i="13"/>
  <c r="I28" i="13"/>
  <c r="H28" i="13"/>
  <c r="G28" i="13"/>
  <c r="J27" i="13"/>
  <c r="F27" i="13"/>
  <c r="E27" i="13"/>
  <c r="D27" i="13"/>
  <c r="J26" i="13"/>
  <c r="I26" i="13"/>
  <c r="H26" i="13"/>
  <c r="G26" i="13"/>
  <c r="J25" i="13"/>
  <c r="I25" i="13"/>
  <c r="H25" i="13"/>
  <c r="G25" i="13"/>
  <c r="F25" i="13"/>
  <c r="E25" i="13"/>
  <c r="D25" i="13"/>
  <c r="J24" i="13"/>
  <c r="I24" i="13"/>
  <c r="H24" i="13"/>
  <c r="G24" i="13"/>
  <c r="J23" i="13"/>
  <c r="I23" i="13"/>
  <c r="H23" i="13"/>
  <c r="G23" i="13"/>
  <c r="J22" i="13"/>
  <c r="I22" i="13"/>
  <c r="F22" i="13"/>
  <c r="E22" i="13"/>
  <c r="E9" i="13" s="1"/>
  <c r="D22" i="13"/>
  <c r="J21" i="13"/>
  <c r="J20" i="13" s="1"/>
  <c r="I21" i="13"/>
  <c r="I20" i="13" s="1"/>
  <c r="H21" i="13"/>
  <c r="G21" i="13"/>
  <c r="F20" i="13"/>
  <c r="E20" i="13"/>
  <c r="D20" i="13"/>
  <c r="J19" i="13"/>
  <c r="I19" i="13"/>
  <c r="H19" i="13"/>
  <c r="G19" i="13"/>
  <c r="J18" i="13"/>
  <c r="I18" i="13"/>
  <c r="H18" i="13"/>
  <c r="G18" i="13"/>
  <c r="J17" i="13"/>
  <c r="I17" i="13"/>
  <c r="F17" i="13"/>
  <c r="E17" i="13"/>
  <c r="D17" i="13"/>
  <c r="J16" i="13"/>
  <c r="I16" i="13"/>
  <c r="H16" i="13"/>
  <c r="G16" i="13"/>
  <c r="J15" i="13"/>
  <c r="I15" i="13"/>
  <c r="H15" i="13"/>
  <c r="G15" i="13"/>
  <c r="J14" i="13"/>
  <c r="I14" i="13"/>
  <c r="H14" i="13"/>
  <c r="G14" i="13"/>
  <c r="J13" i="13"/>
  <c r="J10" i="13" s="1"/>
  <c r="I13" i="13"/>
  <c r="H13" i="13"/>
  <c r="G13" i="13"/>
  <c r="J12" i="13"/>
  <c r="I12" i="13"/>
  <c r="I10" i="13" s="1"/>
  <c r="H12" i="13"/>
  <c r="G12" i="13"/>
  <c r="J11" i="13"/>
  <c r="I11" i="13"/>
  <c r="H11" i="13"/>
  <c r="G11" i="13"/>
  <c r="G10" i="13"/>
  <c r="F10" i="13"/>
  <c r="H10" i="13" s="1"/>
  <c r="E10" i="13"/>
  <c r="D10" i="13"/>
  <c r="J73" i="12"/>
  <c r="J72" i="12" s="1"/>
  <c r="I73" i="12"/>
  <c r="I72" i="12" s="1"/>
  <c r="H73" i="12"/>
  <c r="G73" i="12"/>
  <c r="F72" i="12"/>
  <c r="H72" i="12" s="1"/>
  <c r="E72" i="12"/>
  <c r="D72" i="12"/>
  <c r="J71" i="12"/>
  <c r="F71" i="12"/>
  <c r="J70" i="12"/>
  <c r="I70" i="12"/>
  <c r="H70" i="12"/>
  <c r="G70" i="12"/>
  <c r="J69" i="12"/>
  <c r="I69" i="12"/>
  <c r="H69" i="12"/>
  <c r="G69" i="12"/>
  <c r="J68" i="12"/>
  <c r="I68" i="12"/>
  <c r="H68" i="12"/>
  <c r="G68" i="12"/>
  <c r="E67" i="12"/>
  <c r="E66" i="12" s="1"/>
  <c r="D67" i="12"/>
  <c r="J65" i="12"/>
  <c r="I65" i="12"/>
  <c r="H65" i="12"/>
  <c r="G65" i="12"/>
  <c r="J64" i="12"/>
  <c r="I64" i="12"/>
  <c r="H64" i="12"/>
  <c r="G64" i="12"/>
  <c r="J63" i="12"/>
  <c r="J60" i="12" s="1"/>
  <c r="I63" i="12"/>
  <c r="H63" i="12"/>
  <c r="G63" i="12"/>
  <c r="J62" i="12"/>
  <c r="I62" i="12"/>
  <c r="H62" i="12"/>
  <c r="G62" i="12"/>
  <c r="J61" i="12"/>
  <c r="I61" i="12"/>
  <c r="H61" i="12"/>
  <c r="G61" i="12"/>
  <c r="H60" i="12"/>
  <c r="G60" i="12"/>
  <c r="F60" i="12"/>
  <c r="E60" i="12"/>
  <c r="D60" i="12"/>
  <c r="J59" i="12"/>
  <c r="I59" i="12"/>
  <c r="H59" i="12"/>
  <c r="G59" i="12"/>
  <c r="J58" i="12"/>
  <c r="I58" i="12"/>
  <c r="H58" i="12"/>
  <c r="G58" i="12"/>
  <c r="J57" i="12"/>
  <c r="I57" i="12"/>
  <c r="H57" i="12"/>
  <c r="G57" i="12"/>
  <c r="J56" i="12"/>
  <c r="I56" i="12"/>
  <c r="H56" i="12"/>
  <c r="G56" i="12"/>
  <c r="F55" i="12"/>
  <c r="E55" i="12"/>
  <c r="E44" i="12" s="1"/>
  <c r="D55" i="12"/>
  <c r="J54" i="12"/>
  <c r="I54" i="12"/>
  <c r="H54" i="12"/>
  <c r="G54" i="12"/>
  <c r="J53" i="12"/>
  <c r="J51" i="12" s="1"/>
  <c r="I53" i="12"/>
  <c r="H53" i="12"/>
  <c r="G53" i="12"/>
  <c r="J52" i="12"/>
  <c r="I52" i="12"/>
  <c r="I51" i="12" s="1"/>
  <c r="H52" i="12"/>
  <c r="G52" i="12"/>
  <c r="F51" i="12"/>
  <c r="E51" i="12"/>
  <c r="D51" i="12"/>
  <c r="G51" i="12" s="1"/>
  <c r="F49" i="12"/>
  <c r="J48" i="12"/>
  <c r="I48" i="12"/>
  <c r="H48" i="12"/>
  <c r="G48" i="12"/>
  <c r="J47" i="12"/>
  <c r="I47" i="12"/>
  <c r="H47" i="12"/>
  <c r="G47" i="12"/>
  <c r="J46" i="12"/>
  <c r="I46" i="12"/>
  <c r="H46" i="12"/>
  <c r="G46" i="12"/>
  <c r="E45" i="12"/>
  <c r="D45" i="12"/>
  <c r="J43" i="12"/>
  <c r="I43" i="12"/>
  <c r="H43" i="12"/>
  <c r="G43" i="12"/>
  <c r="J42" i="12"/>
  <c r="J39" i="12" s="1"/>
  <c r="I42" i="12"/>
  <c r="H42" i="12"/>
  <c r="G42" i="12"/>
  <c r="J41" i="12"/>
  <c r="I41" i="12"/>
  <c r="H41" i="12"/>
  <c r="G41" i="12"/>
  <c r="J40" i="12"/>
  <c r="I40" i="12"/>
  <c r="H40" i="12"/>
  <c r="G40" i="12"/>
  <c r="I39" i="12"/>
  <c r="H39" i="12"/>
  <c r="F39" i="12"/>
  <c r="G39" i="12" s="1"/>
  <c r="E39" i="12"/>
  <c r="D39" i="12"/>
  <c r="J38" i="12"/>
  <c r="J35" i="12" s="1"/>
  <c r="I38" i="12"/>
  <c r="I35" i="12" s="1"/>
  <c r="H38" i="12"/>
  <c r="G38" i="12"/>
  <c r="J37" i="12"/>
  <c r="I37" i="12"/>
  <c r="H37" i="12"/>
  <c r="G37" i="12"/>
  <c r="J36" i="12"/>
  <c r="I36" i="12"/>
  <c r="H36" i="12"/>
  <c r="G36" i="12"/>
  <c r="H35" i="12"/>
  <c r="G35" i="12"/>
  <c r="F35" i="12"/>
  <c r="E35" i="12"/>
  <c r="D35" i="12"/>
  <c r="E33" i="12"/>
  <c r="D33" i="12"/>
  <c r="J31" i="12"/>
  <c r="I31" i="12"/>
  <c r="H31" i="12"/>
  <c r="G31" i="12"/>
  <c r="J30" i="12"/>
  <c r="I30" i="12"/>
  <c r="H30" i="12"/>
  <c r="G30" i="12"/>
  <c r="J28" i="12"/>
  <c r="I28" i="12"/>
  <c r="H28" i="12"/>
  <c r="G28" i="12"/>
  <c r="J27" i="12"/>
  <c r="I27" i="12"/>
  <c r="H27" i="12"/>
  <c r="G27" i="12"/>
  <c r="J26" i="12"/>
  <c r="I26" i="12"/>
  <c r="H26" i="12"/>
  <c r="G26" i="12"/>
  <c r="J25" i="12"/>
  <c r="I25" i="12"/>
  <c r="H25" i="12"/>
  <c r="G25" i="12"/>
  <c r="E24" i="12"/>
  <c r="D24" i="12"/>
  <c r="D7" i="12" s="1"/>
  <c r="E22" i="12"/>
  <c r="D22" i="12"/>
  <c r="J18" i="12"/>
  <c r="I18" i="12"/>
  <c r="H18" i="12"/>
  <c r="G18" i="12"/>
  <c r="J17" i="12"/>
  <c r="I17" i="12"/>
  <c r="H17" i="12"/>
  <c r="G17" i="12"/>
  <c r="E16" i="12"/>
  <c r="D16" i="12"/>
  <c r="J14" i="12"/>
  <c r="E8" i="12"/>
  <c r="D8" i="12"/>
  <c r="J432" i="11"/>
  <c r="I432" i="11"/>
  <c r="H432" i="11"/>
  <c r="G432" i="11"/>
  <c r="J431" i="11"/>
  <c r="I431" i="11"/>
  <c r="H431" i="11"/>
  <c r="G431" i="11"/>
  <c r="J430" i="11"/>
  <c r="I430" i="11"/>
  <c r="H430" i="11"/>
  <c r="G430" i="11"/>
  <c r="J429" i="11"/>
  <c r="I429" i="11"/>
  <c r="H429" i="11"/>
  <c r="G429" i="11"/>
  <c r="J428" i="11"/>
  <c r="I428" i="11"/>
  <c r="H428" i="11"/>
  <c r="G428" i="11"/>
  <c r="J427" i="11"/>
  <c r="I427" i="11"/>
  <c r="J426" i="11"/>
  <c r="I426" i="11"/>
  <c r="H426" i="11"/>
  <c r="G426" i="11"/>
  <c r="J425" i="11"/>
  <c r="I425" i="11"/>
  <c r="H425" i="11"/>
  <c r="G425" i="11"/>
  <c r="J424" i="11"/>
  <c r="I424" i="11"/>
  <c r="H424" i="11"/>
  <c r="G424" i="11"/>
  <c r="J423" i="11"/>
  <c r="I423" i="11"/>
  <c r="H423" i="11"/>
  <c r="G423" i="11"/>
  <c r="J422" i="11"/>
  <c r="I422" i="11"/>
  <c r="H422" i="11"/>
  <c r="G422" i="11"/>
  <c r="J421" i="11"/>
  <c r="I421" i="11"/>
  <c r="H421" i="11"/>
  <c r="G421" i="11"/>
  <c r="J420" i="11"/>
  <c r="I420" i="11"/>
  <c r="H420" i="11"/>
  <c r="G420" i="11"/>
  <c r="J419" i="11"/>
  <c r="I419" i="11"/>
  <c r="H419" i="11"/>
  <c r="G419" i="11"/>
  <c r="J418" i="11"/>
  <c r="I418" i="11"/>
  <c r="H418" i="11"/>
  <c r="G418" i="11"/>
  <c r="G417" i="11"/>
  <c r="F417" i="11"/>
  <c r="H417" i="11" s="1"/>
  <c r="E417" i="11"/>
  <c r="E416" i="11" s="1"/>
  <c r="D417" i="11"/>
  <c r="F416" i="11"/>
  <c r="D416" i="11"/>
  <c r="J415" i="11"/>
  <c r="I415" i="11"/>
  <c r="G415" i="11"/>
  <c r="J414" i="11"/>
  <c r="I414" i="11"/>
  <c r="G414" i="11"/>
  <c r="J413" i="11"/>
  <c r="I413" i="11"/>
  <c r="G413" i="11"/>
  <c r="J412" i="11"/>
  <c r="I412" i="11"/>
  <c r="H412" i="11"/>
  <c r="J411" i="11"/>
  <c r="I411" i="11"/>
  <c r="H411" i="11"/>
  <c r="G411" i="11"/>
  <c r="J410" i="11"/>
  <c r="I410" i="11"/>
  <c r="H410" i="11"/>
  <c r="G410" i="11"/>
  <c r="J409" i="11"/>
  <c r="I409" i="11"/>
  <c r="H409" i="11"/>
  <c r="G409" i="11"/>
  <c r="J408" i="11"/>
  <c r="I408" i="11"/>
  <c r="H408" i="11"/>
  <c r="G408" i="11"/>
  <c r="J407" i="11"/>
  <c r="I407" i="11"/>
  <c r="H407" i="11"/>
  <c r="G407" i="11"/>
  <c r="J406" i="11"/>
  <c r="I406" i="11"/>
  <c r="H406" i="11"/>
  <c r="G406" i="11"/>
  <c r="F405" i="11"/>
  <c r="E405" i="11"/>
  <c r="D405" i="11"/>
  <c r="J404" i="11"/>
  <c r="I404" i="11"/>
  <c r="H404" i="11"/>
  <c r="G404" i="11"/>
  <c r="J403" i="11"/>
  <c r="I403" i="11"/>
  <c r="H403" i="11"/>
  <c r="G403" i="11"/>
  <c r="J402" i="11"/>
  <c r="I402" i="11"/>
  <c r="H402" i="11"/>
  <c r="G402" i="11"/>
  <c r="J401" i="11"/>
  <c r="I401" i="11"/>
  <c r="H401" i="11"/>
  <c r="G401" i="11"/>
  <c r="J400" i="11"/>
  <c r="I400" i="11"/>
  <c r="H400" i="11"/>
  <c r="J399" i="11"/>
  <c r="I399" i="11"/>
  <c r="H399" i="11"/>
  <c r="J398" i="11"/>
  <c r="I398" i="11"/>
  <c r="H398" i="11"/>
  <c r="J397" i="11"/>
  <c r="I397" i="11"/>
  <c r="H397" i="11"/>
  <c r="G397" i="11"/>
  <c r="J396" i="11"/>
  <c r="I396" i="11"/>
  <c r="H396" i="11"/>
  <c r="G396" i="11"/>
  <c r="J395" i="11"/>
  <c r="I395" i="11"/>
  <c r="H395" i="11"/>
  <c r="G395" i="11"/>
  <c r="J394" i="11"/>
  <c r="I394" i="11"/>
  <c r="H394" i="11"/>
  <c r="J393" i="11"/>
  <c r="I393" i="11"/>
  <c r="H393" i="11"/>
  <c r="G393" i="11"/>
  <c r="J392" i="11"/>
  <c r="I392" i="11"/>
  <c r="H392" i="11"/>
  <c r="G392" i="11"/>
  <c r="J391" i="11"/>
  <c r="J389" i="11" s="1"/>
  <c r="I391" i="11"/>
  <c r="H391" i="11"/>
  <c r="G391" i="11"/>
  <c r="J390" i="11"/>
  <c r="I390" i="11"/>
  <c r="H390" i="11"/>
  <c r="G390" i="11"/>
  <c r="H389" i="11"/>
  <c r="F389" i="11"/>
  <c r="G389" i="11" s="1"/>
  <c r="E389" i="11"/>
  <c r="D389" i="11"/>
  <c r="J388" i="11"/>
  <c r="I388" i="11"/>
  <c r="G388" i="11"/>
  <c r="J387" i="11"/>
  <c r="I387" i="11"/>
  <c r="G387" i="11"/>
  <c r="J386" i="11"/>
  <c r="I386" i="11"/>
  <c r="H386" i="11"/>
  <c r="G386" i="11"/>
  <c r="J385" i="11"/>
  <c r="I385" i="11"/>
  <c r="G385" i="11"/>
  <c r="J384" i="11"/>
  <c r="I384" i="11"/>
  <c r="H384" i="11"/>
  <c r="G384" i="11"/>
  <c r="J383" i="11"/>
  <c r="I383" i="11"/>
  <c r="H383" i="11"/>
  <c r="G383" i="11"/>
  <c r="J382" i="11"/>
  <c r="J379" i="11" s="1"/>
  <c r="I382" i="11"/>
  <c r="H382" i="11"/>
  <c r="G382" i="11"/>
  <c r="J381" i="11"/>
  <c r="I381" i="11"/>
  <c r="H381" i="11"/>
  <c r="G381" i="11"/>
  <c r="J380" i="11"/>
  <c r="I380" i="11"/>
  <c r="H380" i="11"/>
  <c r="G380" i="11"/>
  <c r="F379" i="11"/>
  <c r="G379" i="11" s="1"/>
  <c r="E379" i="11"/>
  <c r="H379" i="11" s="1"/>
  <c r="D379" i="11"/>
  <c r="J378" i="11"/>
  <c r="I378" i="11"/>
  <c r="H378" i="11"/>
  <c r="G378" i="11"/>
  <c r="J377" i="11"/>
  <c r="I377" i="11"/>
  <c r="G377" i="11"/>
  <c r="J376" i="11"/>
  <c r="I376" i="11"/>
  <c r="G376" i="11"/>
  <c r="J375" i="11"/>
  <c r="I375" i="11"/>
  <c r="H375" i="11"/>
  <c r="G375" i="11"/>
  <c r="J374" i="11"/>
  <c r="I374" i="11"/>
  <c r="G374" i="11"/>
  <c r="J373" i="11"/>
  <c r="H373" i="11"/>
  <c r="J372" i="11"/>
  <c r="I372" i="11"/>
  <c r="H372" i="11"/>
  <c r="G372" i="11"/>
  <c r="J371" i="11"/>
  <c r="J370" i="11" s="1"/>
  <c r="I371" i="11"/>
  <c r="H371" i="11"/>
  <c r="G371" i="11"/>
  <c r="F370" i="11"/>
  <c r="E370" i="11"/>
  <c r="D370" i="11"/>
  <c r="D369" i="11" s="1"/>
  <c r="D368" i="11" s="1"/>
  <c r="G369" i="11"/>
  <c r="F369" i="11"/>
  <c r="J367" i="11"/>
  <c r="I367" i="11"/>
  <c r="H367" i="11"/>
  <c r="G367" i="11"/>
  <c r="J366" i="11"/>
  <c r="I366" i="11"/>
  <c r="H366" i="11"/>
  <c r="G366" i="11"/>
  <c r="J365" i="11"/>
  <c r="I365" i="11"/>
  <c r="I363" i="11" s="1"/>
  <c r="H365" i="11"/>
  <c r="G365" i="11"/>
  <c r="J364" i="11"/>
  <c r="I364" i="11"/>
  <c r="H364" i="11"/>
  <c r="G364" i="11"/>
  <c r="J363" i="11"/>
  <c r="H363" i="11"/>
  <c r="G363" i="11"/>
  <c r="F363" i="11"/>
  <c r="E363" i="11"/>
  <c r="D363" i="11"/>
  <c r="J362" i="11"/>
  <c r="I362" i="11"/>
  <c r="H362" i="11"/>
  <c r="G362" i="11"/>
  <c r="J361" i="11"/>
  <c r="I361" i="11"/>
  <c r="H361" i="11"/>
  <c r="G361" i="11"/>
  <c r="J360" i="11"/>
  <c r="I360" i="11"/>
  <c r="H360" i="11"/>
  <c r="G360" i="11"/>
  <c r="J359" i="11"/>
  <c r="I359" i="11"/>
  <c r="G359" i="11"/>
  <c r="J358" i="11"/>
  <c r="I358" i="11"/>
  <c r="H358" i="11"/>
  <c r="G358" i="11"/>
  <c r="J357" i="11"/>
  <c r="I357" i="11"/>
  <c r="H357" i="11"/>
  <c r="G357" i="11"/>
  <c r="J356" i="11"/>
  <c r="I356" i="11"/>
  <c r="H356" i="11"/>
  <c r="G356" i="11"/>
  <c r="J355" i="11"/>
  <c r="I355" i="11"/>
  <c r="H355" i="11"/>
  <c r="G355" i="11"/>
  <c r="J354" i="11"/>
  <c r="I354" i="11"/>
  <c r="H354" i="11"/>
  <c r="G354" i="11"/>
  <c r="F353" i="11"/>
  <c r="H353" i="11" s="1"/>
  <c r="E353" i="11"/>
  <c r="D353" i="11"/>
  <c r="J352" i="11"/>
  <c r="I352" i="11"/>
  <c r="G352" i="11"/>
  <c r="J351" i="11"/>
  <c r="I351" i="11"/>
  <c r="G351" i="11"/>
  <c r="J350" i="11"/>
  <c r="I350" i="11"/>
  <c r="G350" i="11"/>
  <c r="J349" i="11"/>
  <c r="I349" i="11"/>
  <c r="H349" i="11"/>
  <c r="G349" i="11"/>
  <c r="J348" i="11"/>
  <c r="I348" i="11"/>
  <c r="H348" i="11"/>
  <c r="G348" i="11"/>
  <c r="J347" i="11"/>
  <c r="I347" i="11"/>
  <c r="H347" i="11"/>
  <c r="G347" i="11"/>
  <c r="J346" i="11"/>
  <c r="I346" i="11"/>
  <c r="H346" i="11"/>
  <c r="G346" i="11"/>
  <c r="J345" i="11"/>
  <c r="I345" i="11"/>
  <c r="H345" i="11"/>
  <c r="G345" i="11"/>
  <c r="J344" i="11"/>
  <c r="I344" i="11"/>
  <c r="H344" i="11"/>
  <c r="G344" i="11"/>
  <c r="J343" i="11"/>
  <c r="I343" i="11"/>
  <c r="H343" i="11"/>
  <c r="G343" i="11"/>
  <c r="J342" i="11"/>
  <c r="I342" i="11"/>
  <c r="H342" i="11"/>
  <c r="G342" i="11"/>
  <c r="F341" i="11"/>
  <c r="E341" i="11"/>
  <c r="D341" i="11"/>
  <c r="J340" i="11"/>
  <c r="I340" i="11"/>
  <c r="H340" i="11"/>
  <c r="G340" i="11"/>
  <c r="J339" i="11"/>
  <c r="I339" i="11"/>
  <c r="G339" i="11"/>
  <c r="J338" i="11"/>
  <c r="I338" i="11"/>
  <c r="H338" i="11"/>
  <c r="G338" i="11"/>
  <c r="J337" i="11"/>
  <c r="I337" i="11"/>
  <c r="G337" i="11"/>
  <c r="J336" i="11"/>
  <c r="I336" i="11"/>
  <c r="H336" i="11"/>
  <c r="G336" i="11"/>
  <c r="J335" i="11"/>
  <c r="I335" i="11"/>
  <c r="G335" i="11"/>
  <c r="J334" i="11"/>
  <c r="I334" i="11"/>
  <c r="H334" i="11"/>
  <c r="G334" i="11"/>
  <c r="J333" i="11"/>
  <c r="I333" i="11"/>
  <c r="G333" i="11"/>
  <c r="J332" i="11"/>
  <c r="I332" i="11"/>
  <c r="H332" i="11"/>
  <c r="G332" i="11"/>
  <c r="J331" i="11"/>
  <c r="I331" i="11"/>
  <c r="H331" i="11"/>
  <c r="G331" i="11"/>
  <c r="J330" i="11"/>
  <c r="I330" i="11"/>
  <c r="H330" i="11"/>
  <c r="G330" i="11"/>
  <c r="J329" i="11"/>
  <c r="I329" i="11"/>
  <c r="H329" i="11"/>
  <c r="G329" i="11"/>
  <c r="J328" i="11"/>
  <c r="I328" i="11"/>
  <c r="H328" i="11"/>
  <c r="G328" i="11"/>
  <c r="J327" i="11"/>
  <c r="I327" i="11"/>
  <c r="H327" i="11"/>
  <c r="G327" i="11"/>
  <c r="F326" i="11"/>
  <c r="G326" i="11" s="1"/>
  <c r="E326" i="11"/>
  <c r="D326" i="11"/>
  <c r="J325" i="11"/>
  <c r="I325" i="11"/>
  <c r="G325" i="11"/>
  <c r="J324" i="11"/>
  <c r="I324" i="11"/>
  <c r="G324" i="11"/>
  <c r="J323" i="11"/>
  <c r="I323" i="11"/>
  <c r="H323" i="11"/>
  <c r="G323" i="11"/>
  <c r="J322" i="11"/>
  <c r="I322" i="11"/>
  <c r="H322" i="11"/>
  <c r="G322" i="11"/>
  <c r="J321" i="11"/>
  <c r="I321" i="11"/>
  <c r="H321" i="11"/>
  <c r="G321" i="11"/>
  <c r="J320" i="11"/>
  <c r="I320" i="11"/>
  <c r="H320" i="11"/>
  <c r="G320" i="11"/>
  <c r="J319" i="11"/>
  <c r="I319" i="11"/>
  <c r="H319" i="11"/>
  <c r="G319" i="11"/>
  <c r="J318" i="11"/>
  <c r="I318" i="11"/>
  <c r="I317" i="11" s="1"/>
  <c r="H318" i="11"/>
  <c r="G318" i="11"/>
  <c r="G317" i="11"/>
  <c r="F317" i="11"/>
  <c r="E317" i="11"/>
  <c r="E316" i="11" s="1"/>
  <c r="D317" i="11"/>
  <c r="J315" i="11"/>
  <c r="I315" i="11"/>
  <c r="H315" i="11"/>
  <c r="G315" i="11"/>
  <c r="J314" i="11"/>
  <c r="I314" i="11"/>
  <c r="H314" i="11"/>
  <c r="G314" i="11"/>
  <c r="J313" i="11"/>
  <c r="I313" i="11"/>
  <c r="H313" i="11"/>
  <c r="G313" i="11"/>
  <c r="J312" i="11"/>
  <c r="I312" i="11"/>
  <c r="H312" i="11"/>
  <c r="G312" i="11"/>
  <c r="J311" i="11"/>
  <c r="I311" i="11"/>
  <c r="H311" i="11"/>
  <c r="G311" i="11"/>
  <c r="J310" i="11"/>
  <c r="I310" i="11"/>
  <c r="H310" i="11"/>
  <c r="G310" i="11"/>
  <c r="J309" i="11"/>
  <c r="I309" i="11"/>
  <c r="H309" i="11"/>
  <c r="G309" i="11"/>
  <c r="J308" i="11"/>
  <c r="J305" i="11" s="1"/>
  <c r="I308" i="11"/>
  <c r="H308" i="11"/>
  <c r="G308" i="11"/>
  <c r="J307" i="11"/>
  <c r="I307" i="11"/>
  <c r="I305" i="11" s="1"/>
  <c r="H307" i="11"/>
  <c r="G307" i="11"/>
  <c r="J306" i="11"/>
  <c r="I306" i="11"/>
  <c r="H306" i="11"/>
  <c r="G306" i="11"/>
  <c r="H305" i="11"/>
  <c r="G305" i="11"/>
  <c r="F305" i="11"/>
  <c r="E305" i="11"/>
  <c r="D305" i="11"/>
  <c r="J304" i="11"/>
  <c r="I304" i="11"/>
  <c r="H304" i="11"/>
  <c r="G304" i="11"/>
  <c r="J303" i="11"/>
  <c r="I303" i="11"/>
  <c r="H303" i="11"/>
  <c r="G303" i="11"/>
  <c r="J302" i="11"/>
  <c r="I302" i="11"/>
  <c r="H302" i="11"/>
  <c r="G302" i="11"/>
  <c r="J301" i="11"/>
  <c r="I301" i="11"/>
  <c r="H301" i="11"/>
  <c r="G301" i="11"/>
  <c r="J300" i="11"/>
  <c r="I300" i="11"/>
  <c r="H300" i="11"/>
  <c r="G300" i="11"/>
  <c r="J299" i="11"/>
  <c r="I299" i="11"/>
  <c r="H299" i="11"/>
  <c r="G299" i="11"/>
  <c r="J298" i="11"/>
  <c r="I298" i="11"/>
  <c r="H298" i="11"/>
  <c r="G298" i="11"/>
  <c r="J297" i="11"/>
  <c r="I297" i="11"/>
  <c r="H297" i="11"/>
  <c r="G297" i="11"/>
  <c r="J296" i="11"/>
  <c r="I296" i="11"/>
  <c r="H296" i="11"/>
  <c r="G296" i="11"/>
  <c r="F295" i="11"/>
  <c r="E295" i="11"/>
  <c r="D295" i="11"/>
  <c r="J294" i="11"/>
  <c r="I294" i="11"/>
  <c r="H294" i="11"/>
  <c r="G294" i="11"/>
  <c r="J293" i="11"/>
  <c r="I293" i="11"/>
  <c r="H293" i="11"/>
  <c r="G293" i="11"/>
  <c r="J292" i="11"/>
  <c r="I292" i="11"/>
  <c r="H292" i="11"/>
  <c r="G292" i="11"/>
  <c r="J291" i="11"/>
  <c r="I291" i="11"/>
  <c r="H291" i="11"/>
  <c r="G291" i="11"/>
  <c r="J290" i="11"/>
  <c r="I290" i="11"/>
  <c r="H290" i="11"/>
  <c r="G290" i="11"/>
  <c r="J289" i="11"/>
  <c r="I289" i="11"/>
  <c r="H289" i="11"/>
  <c r="G289" i="11"/>
  <c r="J288" i="11"/>
  <c r="I288" i="11"/>
  <c r="H288" i="11"/>
  <c r="G288" i="11"/>
  <c r="J287" i="11"/>
  <c r="I287" i="11"/>
  <c r="H287" i="11"/>
  <c r="G287" i="11"/>
  <c r="J286" i="11"/>
  <c r="I286" i="11"/>
  <c r="H286" i="11"/>
  <c r="G286" i="11"/>
  <c r="J285" i="11"/>
  <c r="I285" i="11"/>
  <c r="H285" i="11"/>
  <c r="G285" i="11"/>
  <c r="J284" i="11"/>
  <c r="I284" i="11"/>
  <c r="I281" i="11" s="1"/>
  <c r="H284" i="11"/>
  <c r="G284" i="11"/>
  <c r="J283" i="11"/>
  <c r="I283" i="11"/>
  <c r="H283" i="11"/>
  <c r="G283" i="11"/>
  <c r="J282" i="11"/>
  <c r="I282" i="11"/>
  <c r="H282" i="11"/>
  <c r="G282" i="11"/>
  <c r="F281" i="11"/>
  <c r="E281" i="11"/>
  <c r="E262" i="11" s="1"/>
  <c r="D281" i="11"/>
  <c r="G281" i="11" s="1"/>
  <c r="J280" i="11"/>
  <c r="I280" i="11"/>
  <c r="H280" i="11"/>
  <c r="G280" i="11"/>
  <c r="J279" i="11"/>
  <c r="I279" i="11"/>
  <c r="H279" i="11"/>
  <c r="G279" i="11"/>
  <c r="J278" i="11"/>
  <c r="I278" i="11"/>
  <c r="H278" i="11"/>
  <c r="G278" i="11"/>
  <c r="J277" i="11"/>
  <c r="I277" i="11"/>
  <c r="H277" i="11"/>
  <c r="G277" i="11"/>
  <c r="J276" i="11"/>
  <c r="I276" i="11"/>
  <c r="H276" i="11"/>
  <c r="G276" i="11"/>
  <c r="J275" i="11"/>
  <c r="I275" i="11"/>
  <c r="H275" i="11"/>
  <c r="G275" i="11"/>
  <c r="J274" i="11"/>
  <c r="I274" i="11"/>
  <c r="H274" i="11"/>
  <c r="G274" i="11"/>
  <c r="J273" i="11"/>
  <c r="I273" i="11"/>
  <c r="H273" i="11"/>
  <c r="G273" i="11"/>
  <c r="J272" i="11"/>
  <c r="I272" i="11"/>
  <c r="H272" i="11"/>
  <c r="G272" i="11"/>
  <c r="J271" i="11"/>
  <c r="I271" i="11"/>
  <c r="H271" i="11"/>
  <c r="G271" i="11"/>
  <c r="J270" i="11"/>
  <c r="I270" i="11"/>
  <c r="H270" i="11"/>
  <c r="G270" i="11"/>
  <c r="J269" i="11"/>
  <c r="I269" i="11"/>
  <c r="H269" i="11"/>
  <c r="G269" i="11"/>
  <c r="J268" i="11"/>
  <c r="I268" i="11"/>
  <c r="H268" i="11"/>
  <c r="G268" i="11"/>
  <c r="J267" i="11"/>
  <c r="I267" i="11"/>
  <c r="H267" i="11"/>
  <c r="G267" i="11"/>
  <c r="J266" i="11"/>
  <c r="I266" i="11"/>
  <c r="H266" i="11"/>
  <c r="G266" i="11"/>
  <c r="J265" i="11"/>
  <c r="I265" i="11"/>
  <c r="H265" i="11"/>
  <c r="G265" i="11"/>
  <c r="J264" i="11"/>
  <c r="J263" i="11" s="1"/>
  <c r="I264" i="11"/>
  <c r="H264" i="11"/>
  <c r="G264" i="11"/>
  <c r="I263" i="11"/>
  <c r="H263" i="11"/>
  <c r="F263" i="11"/>
  <c r="G263" i="11" s="1"/>
  <c r="E263" i="11"/>
  <c r="D263" i="11"/>
  <c r="F262" i="11"/>
  <c r="J261" i="11"/>
  <c r="I261" i="11"/>
  <c r="G261" i="11"/>
  <c r="J260" i="11"/>
  <c r="I260" i="11"/>
  <c r="G260" i="11"/>
  <c r="J259" i="11"/>
  <c r="I259" i="11"/>
  <c r="H259" i="11"/>
  <c r="G259" i="11"/>
  <c r="J258" i="11"/>
  <c r="I258" i="11"/>
  <c r="H258" i="11"/>
  <c r="G258" i="11"/>
  <c r="J257" i="11"/>
  <c r="I257" i="11"/>
  <c r="H257" i="11"/>
  <c r="G257" i="11"/>
  <c r="J256" i="11"/>
  <c r="I256" i="11"/>
  <c r="H256" i="11"/>
  <c r="G256" i="11"/>
  <c r="J255" i="11"/>
  <c r="I255" i="11"/>
  <c r="H255" i="11"/>
  <c r="G255" i="11"/>
  <c r="J254" i="11"/>
  <c r="I254" i="11"/>
  <c r="H254" i="11"/>
  <c r="G254" i="11"/>
  <c r="J253" i="11"/>
  <c r="I253" i="11"/>
  <c r="H253" i="11"/>
  <c r="G253" i="11"/>
  <c r="J252" i="11"/>
  <c r="I252" i="11"/>
  <c r="H252" i="11"/>
  <c r="G252" i="11"/>
  <c r="J251" i="11"/>
  <c r="I251" i="11"/>
  <c r="H251" i="11"/>
  <c r="G251" i="11"/>
  <c r="J250" i="11"/>
  <c r="I250" i="11"/>
  <c r="H250" i="11"/>
  <c r="G250" i="11"/>
  <c r="J249" i="11"/>
  <c r="I249" i="11"/>
  <c r="H249" i="11"/>
  <c r="G249" i="11"/>
  <c r="J248" i="11"/>
  <c r="J246" i="11" s="1"/>
  <c r="I248" i="11"/>
  <c r="I246" i="11" s="1"/>
  <c r="H248" i="11"/>
  <c r="G248" i="11"/>
  <c r="J247" i="11"/>
  <c r="I247" i="11"/>
  <c r="H247" i="11"/>
  <c r="G247" i="11"/>
  <c r="F246" i="11"/>
  <c r="G246" i="11" s="1"/>
  <c r="E246" i="11"/>
  <c r="H246" i="11" s="1"/>
  <c r="D246" i="11"/>
  <c r="J245" i="11"/>
  <c r="I245" i="11"/>
  <c r="H245" i="11"/>
  <c r="G245" i="11"/>
  <c r="J244" i="11"/>
  <c r="I244" i="11"/>
  <c r="H244" i="11"/>
  <c r="G244" i="11"/>
  <c r="J243" i="11"/>
  <c r="I243" i="11"/>
  <c r="H243" i="11"/>
  <c r="J242" i="11"/>
  <c r="I242" i="11"/>
  <c r="H242" i="11"/>
  <c r="G242" i="11"/>
  <c r="J241" i="11"/>
  <c r="I241" i="11"/>
  <c r="G241" i="11"/>
  <c r="J240" i="11"/>
  <c r="I240" i="11"/>
  <c r="H240" i="11"/>
  <c r="G240" i="11"/>
  <c r="J239" i="11"/>
  <c r="I239" i="11"/>
  <c r="H239" i="11"/>
  <c r="G239" i="11"/>
  <c r="J238" i="11"/>
  <c r="I238" i="11"/>
  <c r="H238" i="11"/>
  <c r="G238" i="11"/>
  <c r="J237" i="11"/>
  <c r="I237" i="11"/>
  <c r="H237" i="11"/>
  <c r="G237" i="11"/>
  <c r="G236" i="11"/>
  <c r="F236" i="11"/>
  <c r="H236" i="11" s="1"/>
  <c r="E236" i="11"/>
  <c r="D236" i="11"/>
  <c r="J235" i="11"/>
  <c r="I235" i="11"/>
  <c r="H235" i="11"/>
  <c r="G235" i="11"/>
  <c r="J234" i="11"/>
  <c r="I234" i="11"/>
  <c r="H234" i="11"/>
  <c r="G234" i="11"/>
  <c r="J233" i="11"/>
  <c r="I233" i="11"/>
  <c r="H233" i="11"/>
  <c r="G233" i="11"/>
  <c r="J232" i="11"/>
  <c r="I232" i="11"/>
  <c r="H232" i="11"/>
  <c r="G232" i="11"/>
  <c r="J231" i="11"/>
  <c r="I231" i="11"/>
  <c r="H231" i="11"/>
  <c r="G231" i="11"/>
  <c r="J230" i="11"/>
  <c r="I230" i="11"/>
  <c r="H230" i="11"/>
  <c r="G230" i="11"/>
  <c r="J229" i="11"/>
  <c r="I229" i="11"/>
  <c r="G229" i="11"/>
  <c r="J228" i="11"/>
  <c r="I228" i="11"/>
  <c r="H228" i="11"/>
  <c r="G228" i="11"/>
  <c r="J227" i="11"/>
  <c r="I227" i="11"/>
  <c r="I224" i="11" s="1"/>
  <c r="H227" i="11"/>
  <c r="G227" i="11"/>
  <c r="J226" i="11"/>
  <c r="I226" i="11"/>
  <c r="H226" i="11"/>
  <c r="G226" i="11"/>
  <c r="J225" i="11"/>
  <c r="I225" i="11"/>
  <c r="H225" i="11"/>
  <c r="G225" i="11"/>
  <c r="H224" i="11"/>
  <c r="G224" i="11"/>
  <c r="F224" i="11"/>
  <c r="E224" i="11"/>
  <c r="D224" i="11"/>
  <c r="F223" i="11"/>
  <c r="D223" i="11"/>
  <c r="J222" i="11"/>
  <c r="I222" i="11"/>
  <c r="H222" i="11"/>
  <c r="G222" i="11"/>
  <c r="J221" i="11"/>
  <c r="I221" i="11"/>
  <c r="G221" i="11"/>
  <c r="J220" i="11"/>
  <c r="I220" i="11"/>
  <c r="H220" i="11"/>
  <c r="G220" i="11"/>
  <c r="J219" i="11"/>
  <c r="I219" i="11"/>
  <c r="H219" i="11"/>
  <c r="G219" i="11"/>
  <c r="J218" i="11"/>
  <c r="J217" i="11" s="1"/>
  <c r="I218" i="11"/>
  <c r="H218" i="11"/>
  <c r="I217" i="11"/>
  <c r="H217" i="11"/>
  <c r="F217" i="11"/>
  <c r="E217" i="11"/>
  <c r="D217" i="11"/>
  <c r="J216" i="11"/>
  <c r="I216" i="11"/>
  <c r="G216" i="11"/>
  <c r="J215" i="11"/>
  <c r="I215" i="11"/>
  <c r="H215" i="11"/>
  <c r="G215" i="11"/>
  <c r="J214" i="11"/>
  <c r="I214" i="11"/>
  <c r="H214" i="11"/>
  <c r="G214" i="11"/>
  <c r="J213" i="11"/>
  <c r="I213" i="11"/>
  <c r="J212" i="11"/>
  <c r="I212" i="11"/>
  <c r="H212" i="11"/>
  <c r="G212" i="11"/>
  <c r="J211" i="11"/>
  <c r="I211" i="11"/>
  <c r="H211" i="11"/>
  <c r="G211" i="11"/>
  <c r="J210" i="11"/>
  <c r="I210" i="11"/>
  <c r="H210" i="11"/>
  <c r="G210" i="11"/>
  <c r="J209" i="11"/>
  <c r="I209" i="11"/>
  <c r="H209" i="11"/>
  <c r="G209" i="11"/>
  <c r="J208" i="11"/>
  <c r="I208" i="11"/>
  <c r="H208" i="11"/>
  <c r="G208" i="11"/>
  <c r="I207" i="11"/>
  <c r="H207" i="11"/>
  <c r="F207" i="11"/>
  <c r="E207" i="11"/>
  <c r="D207" i="11"/>
  <c r="G207" i="11" s="1"/>
  <c r="J206" i="11"/>
  <c r="I206" i="11"/>
  <c r="H206" i="11"/>
  <c r="G206" i="11"/>
  <c r="J205" i="11"/>
  <c r="I205" i="11"/>
  <c r="H205" i="11"/>
  <c r="G205" i="11"/>
  <c r="J204" i="11"/>
  <c r="I204" i="11"/>
  <c r="H204" i="11"/>
  <c r="G204" i="11"/>
  <c r="J203" i="11"/>
  <c r="I203" i="11"/>
  <c r="H203" i="11"/>
  <c r="G203" i="11"/>
  <c r="J202" i="11"/>
  <c r="I202" i="11"/>
  <c r="H202" i="11"/>
  <c r="G202" i="11"/>
  <c r="J201" i="11"/>
  <c r="I201" i="11"/>
  <c r="H201" i="11"/>
  <c r="G201" i="11"/>
  <c r="J200" i="11"/>
  <c r="I200" i="11"/>
  <c r="H200" i="11"/>
  <c r="G200" i="11"/>
  <c r="J199" i="11"/>
  <c r="I199" i="11"/>
  <c r="H199" i="11"/>
  <c r="G199" i="11"/>
  <c r="J198" i="11"/>
  <c r="I198" i="11"/>
  <c r="H198" i="11"/>
  <c r="G198" i="11"/>
  <c r="J197" i="11"/>
  <c r="I197" i="11"/>
  <c r="H197" i="11"/>
  <c r="G197" i="11"/>
  <c r="J196" i="11"/>
  <c r="I196" i="11"/>
  <c r="H196" i="11"/>
  <c r="G196" i="11"/>
  <c r="J195" i="11"/>
  <c r="I195" i="11"/>
  <c r="H195" i="11"/>
  <c r="G195" i="11"/>
  <c r="J194" i="11"/>
  <c r="I194" i="11"/>
  <c r="H194" i="11"/>
  <c r="G194" i="11"/>
  <c r="J193" i="11"/>
  <c r="I193" i="11"/>
  <c r="H193" i="11"/>
  <c r="G193" i="11"/>
  <c r="H192" i="11"/>
  <c r="G192" i="11"/>
  <c r="F192" i="11"/>
  <c r="F162" i="11" s="1"/>
  <c r="E192" i="11"/>
  <c r="D192" i="11"/>
  <c r="J191" i="11"/>
  <c r="I191" i="11"/>
  <c r="H191" i="11"/>
  <c r="G191" i="11"/>
  <c r="J190" i="11"/>
  <c r="I190" i="11"/>
  <c r="H190" i="11"/>
  <c r="J189" i="11"/>
  <c r="I189" i="11"/>
  <c r="H189" i="11"/>
  <c r="J188" i="11"/>
  <c r="I188" i="11"/>
  <c r="H188" i="11"/>
  <c r="J187" i="11"/>
  <c r="I187" i="11"/>
  <c r="H187" i="11"/>
  <c r="J186" i="11"/>
  <c r="I186" i="11"/>
  <c r="H186" i="11"/>
  <c r="G186" i="11"/>
  <c r="J185" i="11"/>
  <c r="I185" i="11"/>
  <c r="H185" i="11"/>
  <c r="G185" i="11"/>
  <c r="J184" i="11"/>
  <c r="I184" i="11"/>
  <c r="H184" i="11"/>
  <c r="G184" i="11"/>
  <c r="J183" i="11"/>
  <c r="I183" i="11"/>
  <c r="H183" i="11"/>
  <c r="G183" i="11"/>
  <c r="J182" i="11"/>
  <c r="I182" i="11"/>
  <c r="H182" i="11"/>
  <c r="G182" i="11"/>
  <c r="J181" i="11"/>
  <c r="J173" i="11" s="1"/>
  <c r="I181" i="11"/>
  <c r="H181" i="11"/>
  <c r="G181" i="11"/>
  <c r="J180" i="11"/>
  <c r="I180" i="11"/>
  <c r="H180" i="11"/>
  <c r="G180" i="11"/>
  <c r="J179" i="11"/>
  <c r="I179" i="11"/>
  <c r="H179" i="11"/>
  <c r="J178" i="11"/>
  <c r="I178" i="11"/>
  <c r="H178" i="11"/>
  <c r="G178" i="11"/>
  <c r="J177" i="11"/>
  <c r="I177" i="11"/>
  <c r="G177" i="11"/>
  <c r="J176" i="11"/>
  <c r="I176" i="11"/>
  <c r="I173" i="11" s="1"/>
  <c r="H176" i="11"/>
  <c r="G176" i="11"/>
  <c r="J175" i="11"/>
  <c r="I175" i="11"/>
  <c r="H175" i="11"/>
  <c r="G175" i="11"/>
  <c r="J174" i="11"/>
  <c r="I174" i="11"/>
  <c r="H174" i="11"/>
  <c r="G174" i="11"/>
  <c r="H173" i="11"/>
  <c r="G173" i="11"/>
  <c r="F173" i="11"/>
  <c r="E173" i="11"/>
  <c r="D173" i="11"/>
  <c r="J172" i="11"/>
  <c r="I172" i="11"/>
  <c r="H172" i="11"/>
  <c r="G172" i="11"/>
  <c r="J171" i="11"/>
  <c r="I171" i="11"/>
  <c r="H171" i="11"/>
  <c r="G171" i="11"/>
  <c r="J170" i="11"/>
  <c r="I170" i="11"/>
  <c r="H170" i="11"/>
  <c r="G170" i="11"/>
  <c r="J169" i="11"/>
  <c r="I169" i="11"/>
  <c r="H169" i="11"/>
  <c r="G169" i="11"/>
  <c r="J168" i="11"/>
  <c r="I168" i="11"/>
  <c r="H168" i="11"/>
  <c r="G168" i="11"/>
  <c r="J167" i="11"/>
  <c r="I167" i="11"/>
  <c r="H167" i="11"/>
  <c r="G167" i="11"/>
  <c r="J166" i="11"/>
  <c r="J163" i="11" s="1"/>
  <c r="I166" i="11"/>
  <c r="H166" i="11"/>
  <c r="G166" i="11"/>
  <c r="J165" i="11"/>
  <c r="I165" i="11"/>
  <c r="H165" i="11"/>
  <c r="G165" i="11"/>
  <c r="J164" i="11"/>
  <c r="I164" i="11"/>
  <c r="I163" i="11" s="1"/>
  <c r="H164" i="11"/>
  <c r="G164" i="11"/>
  <c r="H163" i="11"/>
  <c r="F163" i="11"/>
  <c r="E163" i="11"/>
  <c r="D163" i="11"/>
  <c r="H162" i="11"/>
  <c r="E162" i="11"/>
  <c r="J160" i="11"/>
  <c r="I160" i="11"/>
  <c r="H160" i="11"/>
  <c r="G160" i="11"/>
  <c r="J159" i="11"/>
  <c r="I159" i="11"/>
  <c r="H159" i="11"/>
  <c r="G159" i="11"/>
  <c r="J158" i="11"/>
  <c r="I158" i="11"/>
  <c r="H158" i="11"/>
  <c r="G158" i="11"/>
  <c r="J157" i="11"/>
  <c r="I157" i="11"/>
  <c r="H157" i="11"/>
  <c r="G157" i="11"/>
  <c r="J156" i="11"/>
  <c r="I156" i="11"/>
  <c r="H156" i="11"/>
  <c r="G156" i="11"/>
  <c r="J155" i="11"/>
  <c r="I155" i="11"/>
  <c r="H155" i="11"/>
  <c r="G155" i="11"/>
  <c r="G154" i="11"/>
  <c r="F154" i="11"/>
  <c r="E154" i="11"/>
  <c r="D154" i="11"/>
  <c r="D145" i="11" s="1"/>
  <c r="J153" i="11"/>
  <c r="I153" i="11"/>
  <c r="H153" i="11"/>
  <c r="G153" i="11"/>
  <c r="J152" i="11"/>
  <c r="I152" i="11"/>
  <c r="H152" i="11"/>
  <c r="F152" i="11"/>
  <c r="G152" i="11" s="1"/>
  <c r="E152" i="11"/>
  <c r="D152" i="11"/>
  <c r="J151" i="11"/>
  <c r="I151" i="11"/>
  <c r="H151" i="11"/>
  <c r="G151" i="11"/>
  <c r="J150" i="11"/>
  <c r="I150" i="11"/>
  <c r="H150" i="11"/>
  <c r="G150" i="11"/>
  <c r="J149" i="11"/>
  <c r="J148" i="11" s="1"/>
  <c r="I149" i="11"/>
  <c r="H149" i="11"/>
  <c r="G149" i="11"/>
  <c r="I148" i="11"/>
  <c r="H148" i="11"/>
  <c r="G148" i="11"/>
  <c r="F148" i="11"/>
  <c r="E148" i="11"/>
  <c r="D148" i="11"/>
  <c r="J147" i="11"/>
  <c r="J146" i="11" s="1"/>
  <c r="I147" i="11"/>
  <c r="I146" i="11" s="1"/>
  <c r="H147" i="11"/>
  <c r="G147" i="11"/>
  <c r="G146" i="11"/>
  <c r="F146" i="11"/>
  <c r="E146" i="11"/>
  <c r="D146" i="11"/>
  <c r="E145" i="11"/>
  <c r="J144" i="11"/>
  <c r="I144" i="11"/>
  <c r="H144" i="11"/>
  <c r="G144" i="11"/>
  <c r="J143" i="11"/>
  <c r="I143" i="11"/>
  <c r="H143" i="11"/>
  <c r="G143" i="11"/>
  <c r="J142" i="11"/>
  <c r="I142" i="11"/>
  <c r="H142" i="11"/>
  <c r="G142" i="11"/>
  <c r="J141" i="11"/>
  <c r="I141" i="11"/>
  <c r="H141" i="11"/>
  <c r="G141" i="11"/>
  <c r="J140" i="11"/>
  <c r="I140" i="11"/>
  <c r="H140" i="11"/>
  <c r="G140" i="11"/>
  <c r="J139" i="11"/>
  <c r="I139" i="11"/>
  <c r="H139" i="11"/>
  <c r="G139" i="11"/>
  <c r="J138" i="11"/>
  <c r="I138" i="11"/>
  <c r="H138" i="11"/>
  <c r="G138" i="11"/>
  <c r="J137" i="11"/>
  <c r="I137" i="11"/>
  <c r="H137" i="11"/>
  <c r="G137" i="11"/>
  <c r="J136" i="11"/>
  <c r="J135" i="11" s="1"/>
  <c r="I136" i="11"/>
  <c r="H136" i="11"/>
  <c r="I135" i="11"/>
  <c r="F135" i="11"/>
  <c r="E135" i="11"/>
  <c r="H135" i="11" s="1"/>
  <c r="D135" i="11"/>
  <c r="J134" i="11"/>
  <c r="I134" i="11"/>
  <c r="H134" i="11"/>
  <c r="G134" i="11"/>
  <c r="J133" i="11"/>
  <c r="I133" i="11"/>
  <c r="H133" i="11"/>
  <c r="G133" i="11"/>
  <c r="J132" i="11"/>
  <c r="I132" i="11"/>
  <c r="H132" i="11"/>
  <c r="G132" i="11"/>
  <c r="J131" i="11"/>
  <c r="I131" i="11"/>
  <c r="H131" i="11"/>
  <c r="G131" i="11"/>
  <c r="J130" i="11"/>
  <c r="I130" i="11"/>
  <c r="H130" i="11"/>
  <c r="G130" i="11"/>
  <c r="J129" i="11"/>
  <c r="I129" i="11"/>
  <c r="H129" i="11"/>
  <c r="G129" i="11"/>
  <c r="J128" i="11"/>
  <c r="I128" i="11"/>
  <c r="H128" i="11"/>
  <c r="G128" i="11"/>
  <c r="J127" i="11"/>
  <c r="I127" i="11"/>
  <c r="H127" i="11"/>
  <c r="G127" i="11"/>
  <c r="J126" i="11"/>
  <c r="J124" i="11" s="1"/>
  <c r="I126" i="11"/>
  <c r="H126" i="11"/>
  <c r="G126" i="11"/>
  <c r="J125" i="11"/>
  <c r="I125" i="11"/>
  <c r="H125" i="11"/>
  <c r="G125" i="11"/>
  <c r="F124" i="11"/>
  <c r="E124" i="11"/>
  <c r="D124" i="11"/>
  <c r="J123" i="11"/>
  <c r="I123" i="11"/>
  <c r="H123" i="11"/>
  <c r="G123" i="11"/>
  <c r="J122" i="11"/>
  <c r="I122" i="11"/>
  <c r="H122" i="11"/>
  <c r="G122" i="11"/>
  <c r="J121" i="11"/>
  <c r="I121" i="11"/>
  <c r="H121" i="11"/>
  <c r="G121" i="11"/>
  <c r="J120" i="11"/>
  <c r="I120" i="11"/>
  <c r="H120" i="11"/>
  <c r="G120" i="11"/>
  <c r="J119" i="11"/>
  <c r="I119" i="11"/>
  <c r="H119" i="11"/>
  <c r="G119" i="11"/>
  <c r="J118" i="11"/>
  <c r="J117" i="11" s="1"/>
  <c r="I118" i="11"/>
  <c r="G118" i="11"/>
  <c r="F118" i="11"/>
  <c r="E118" i="11"/>
  <c r="D118" i="11"/>
  <c r="D117" i="11"/>
  <c r="J116" i="11"/>
  <c r="I116" i="11"/>
  <c r="H116" i="11"/>
  <c r="J115" i="11"/>
  <c r="I115" i="11"/>
  <c r="H115" i="11"/>
  <c r="G115" i="11"/>
  <c r="J114" i="11"/>
  <c r="J112" i="11" s="1"/>
  <c r="J111" i="11" s="1"/>
  <c r="I114" i="11"/>
  <c r="H114" i="11"/>
  <c r="G114" i="11"/>
  <c r="J113" i="11"/>
  <c r="I113" i="11"/>
  <c r="H113" i="11"/>
  <c r="G113" i="11"/>
  <c r="I112" i="11"/>
  <c r="H112" i="11"/>
  <c r="F112" i="11"/>
  <c r="G112" i="11" s="1"/>
  <c r="E112" i="11"/>
  <c r="D112" i="11"/>
  <c r="I111" i="11"/>
  <c r="E111" i="11"/>
  <c r="D111" i="11"/>
  <c r="J110" i="11"/>
  <c r="J107" i="11" s="1"/>
  <c r="I110" i="11"/>
  <c r="H110" i="11"/>
  <c r="J109" i="11"/>
  <c r="I109" i="11"/>
  <c r="H109" i="11"/>
  <c r="G109" i="11"/>
  <c r="J108" i="11"/>
  <c r="I108" i="11"/>
  <c r="I107" i="11" s="1"/>
  <c r="H108" i="11"/>
  <c r="F107" i="11"/>
  <c r="E107" i="11"/>
  <c r="D107" i="11"/>
  <c r="J106" i="11"/>
  <c r="J104" i="11" s="1"/>
  <c r="I106" i="11"/>
  <c r="H106" i="11"/>
  <c r="G106" i="11"/>
  <c r="J105" i="11"/>
  <c r="I105" i="11"/>
  <c r="I104" i="11" s="1"/>
  <c r="H105" i="11"/>
  <c r="G105" i="11"/>
  <c r="H104" i="11"/>
  <c r="G104" i="11"/>
  <c r="F104" i="11"/>
  <c r="E104" i="11"/>
  <c r="D104" i="11"/>
  <c r="J103" i="11"/>
  <c r="I103" i="11"/>
  <c r="H103" i="11"/>
  <c r="G103" i="11"/>
  <c r="J102" i="11"/>
  <c r="J101" i="11" s="1"/>
  <c r="I102" i="11"/>
  <c r="I101" i="11" s="1"/>
  <c r="H102" i="11"/>
  <c r="G102" i="11"/>
  <c r="F101" i="11"/>
  <c r="E101" i="11"/>
  <c r="D101" i="11"/>
  <c r="J100" i="11"/>
  <c r="I100" i="11"/>
  <c r="I99" i="11" s="1"/>
  <c r="H100" i="11"/>
  <c r="G100" i="11"/>
  <c r="J99" i="11"/>
  <c r="G99" i="11"/>
  <c r="F99" i="11"/>
  <c r="E99" i="11"/>
  <c r="D99" i="11"/>
  <c r="J98" i="11"/>
  <c r="J97" i="11" s="1"/>
  <c r="I98" i="11"/>
  <c r="I97" i="11" s="1"/>
  <c r="H98" i="11"/>
  <c r="G98" i="11"/>
  <c r="G97" i="11"/>
  <c r="F97" i="11"/>
  <c r="E97" i="11"/>
  <c r="D97" i="11"/>
  <c r="J96" i="11"/>
  <c r="I96" i="11"/>
  <c r="H96" i="11"/>
  <c r="G96" i="11"/>
  <c r="J95" i="11"/>
  <c r="I95" i="11"/>
  <c r="I93" i="11" s="1"/>
  <c r="H95" i="11"/>
  <c r="G95" i="11"/>
  <c r="J94" i="11"/>
  <c r="J93" i="11" s="1"/>
  <c r="I94" i="11"/>
  <c r="H94" i="11"/>
  <c r="G94" i="11"/>
  <c r="F93" i="11"/>
  <c r="E93" i="11"/>
  <c r="D93" i="11"/>
  <c r="G93" i="11" s="1"/>
  <c r="J92" i="11"/>
  <c r="I92" i="11"/>
  <c r="H92" i="11"/>
  <c r="G92" i="11"/>
  <c r="J91" i="11"/>
  <c r="I91" i="11"/>
  <c r="H91" i="11"/>
  <c r="G91" i="11"/>
  <c r="J90" i="11"/>
  <c r="I90" i="11"/>
  <c r="H90" i="11"/>
  <c r="G90" i="11"/>
  <c r="J89" i="11"/>
  <c r="I89" i="11"/>
  <c r="H89" i="11"/>
  <c r="G89" i="11"/>
  <c r="J88" i="11"/>
  <c r="I88" i="11"/>
  <c r="H88" i="11"/>
  <c r="G88" i="11"/>
  <c r="H87" i="11"/>
  <c r="G87" i="11"/>
  <c r="F87" i="11"/>
  <c r="E87" i="11"/>
  <c r="D87" i="11"/>
  <c r="J86" i="11"/>
  <c r="J85" i="11" s="1"/>
  <c r="I86" i="11"/>
  <c r="I85" i="11" s="1"/>
  <c r="H86" i="11"/>
  <c r="G86" i="11"/>
  <c r="F85" i="11"/>
  <c r="H85" i="11" s="1"/>
  <c r="E85" i="11"/>
  <c r="D85" i="11"/>
  <c r="J83" i="11"/>
  <c r="I83" i="11"/>
  <c r="G83" i="11"/>
  <c r="J82" i="11"/>
  <c r="I82" i="11"/>
  <c r="G82" i="11"/>
  <c r="J81" i="11"/>
  <c r="I81" i="11"/>
  <c r="H81" i="11"/>
  <c r="G81" i="11"/>
  <c r="J80" i="11"/>
  <c r="I80" i="11"/>
  <c r="H80" i="11"/>
  <c r="G80" i="11"/>
  <c r="J79" i="11"/>
  <c r="J76" i="11" s="1"/>
  <c r="I79" i="11"/>
  <c r="H79" i="11"/>
  <c r="G79" i="11"/>
  <c r="J78" i="11"/>
  <c r="I78" i="11"/>
  <c r="H78" i="11"/>
  <c r="G78" i="11"/>
  <c r="J77" i="11"/>
  <c r="I77" i="11"/>
  <c r="H77" i="11"/>
  <c r="G77" i="11"/>
  <c r="I76" i="11"/>
  <c r="G76" i="11"/>
  <c r="F76" i="11"/>
  <c r="E76" i="11"/>
  <c r="E75" i="11" s="1"/>
  <c r="D76" i="11"/>
  <c r="D75" i="11" s="1"/>
  <c r="J75" i="11"/>
  <c r="I75" i="11"/>
  <c r="F75" i="11"/>
  <c r="J74" i="11"/>
  <c r="I74" i="11"/>
  <c r="I72" i="11" s="1"/>
  <c r="H74" i="11"/>
  <c r="G74" i="11"/>
  <c r="J73" i="11"/>
  <c r="J72" i="11" s="1"/>
  <c r="I73" i="11"/>
  <c r="H73" i="11"/>
  <c r="G73" i="11"/>
  <c r="F72" i="11"/>
  <c r="E72" i="11"/>
  <c r="E33" i="11" s="1"/>
  <c r="D72" i="11"/>
  <c r="G72" i="11" s="1"/>
  <c r="J71" i="11"/>
  <c r="I71" i="11"/>
  <c r="H71" i="11"/>
  <c r="G71" i="11"/>
  <c r="J70" i="11"/>
  <c r="I70" i="11"/>
  <c r="H70" i="11"/>
  <c r="G70" i="11"/>
  <c r="J69" i="11"/>
  <c r="I69" i="11"/>
  <c r="H69" i="11"/>
  <c r="G69" i="11"/>
  <c r="F69" i="11"/>
  <c r="E69" i="11"/>
  <c r="D69" i="11"/>
  <c r="J68" i="11"/>
  <c r="I68" i="11"/>
  <c r="H68" i="11"/>
  <c r="G68" i="11"/>
  <c r="J67" i="11"/>
  <c r="I67" i="11"/>
  <c r="I66" i="11" s="1"/>
  <c r="H67" i="11"/>
  <c r="G67" i="11"/>
  <c r="J66" i="11"/>
  <c r="F66" i="11"/>
  <c r="E66" i="11"/>
  <c r="D66" i="11"/>
  <c r="J65" i="11"/>
  <c r="I65" i="11"/>
  <c r="H65" i="11"/>
  <c r="G65" i="11"/>
  <c r="J64" i="11"/>
  <c r="I64" i="11"/>
  <c r="H64" i="11"/>
  <c r="G64" i="11"/>
  <c r="J63" i="11"/>
  <c r="I63" i="11"/>
  <c r="H63" i="11"/>
  <c r="G63" i="11"/>
  <c r="J62" i="11"/>
  <c r="I62" i="11"/>
  <c r="H62" i="11"/>
  <c r="G62" i="11"/>
  <c r="J61" i="11"/>
  <c r="I61" i="11"/>
  <c r="I60" i="11" s="1"/>
  <c r="H61" i="11"/>
  <c r="G61" i="11"/>
  <c r="J60" i="11"/>
  <c r="H60" i="11"/>
  <c r="F60" i="11"/>
  <c r="G60" i="11" s="1"/>
  <c r="E60" i="11"/>
  <c r="D60" i="11"/>
  <c r="J59" i="11"/>
  <c r="I59" i="11"/>
  <c r="H59" i="11"/>
  <c r="G59" i="11"/>
  <c r="J58" i="11"/>
  <c r="I58" i="11"/>
  <c r="H58" i="11"/>
  <c r="G58" i="11"/>
  <c r="J57" i="11"/>
  <c r="I57" i="11"/>
  <c r="H57" i="11"/>
  <c r="G57" i="11"/>
  <c r="J56" i="11"/>
  <c r="I56" i="11"/>
  <c r="H56" i="11"/>
  <c r="G56" i="11"/>
  <c r="J55" i="11"/>
  <c r="I55" i="11"/>
  <c r="H55" i="11"/>
  <c r="G55" i="11"/>
  <c r="J54" i="11"/>
  <c r="I54" i="11"/>
  <c r="H54" i="11"/>
  <c r="G54" i="11"/>
  <c r="J53" i="11"/>
  <c r="I53" i="11"/>
  <c r="H53" i="11"/>
  <c r="G53" i="11"/>
  <c r="J52" i="11"/>
  <c r="I52" i="11"/>
  <c r="H52" i="11"/>
  <c r="G52" i="11"/>
  <c r="J51" i="11"/>
  <c r="I51" i="11"/>
  <c r="H51" i="11"/>
  <c r="G51" i="11"/>
  <c r="J50" i="11"/>
  <c r="I50" i="11"/>
  <c r="H50" i="11"/>
  <c r="G50" i="11"/>
  <c r="J49" i="11"/>
  <c r="I49" i="11"/>
  <c r="H49" i="11"/>
  <c r="G49" i="11"/>
  <c r="J48" i="11"/>
  <c r="I48" i="11"/>
  <c r="H48" i="11"/>
  <c r="G48" i="11"/>
  <c r="J47" i="11"/>
  <c r="I47" i="11"/>
  <c r="H47" i="11"/>
  <c r="G47" i="11"/>
  <c r="J46" i="11"/>
  <c r="I46" i="11"/>
  <c r="H46" i="11"/>
  <c r="G46" i="11"/>
  <c r="J45" i="11"/>
  <c r="I45" i="11"/>
  <c r="H45" i="11"/>
  <c r="G45" i="11"/>
  <c r="J44" i="11"/>
  <c r="I44" i="11"/>
  <c r="H44" i="11"/>
  <c r="G44" i="11"/>
  <c r="J43" i="11"/>
  <c r="I43" i="11"/>
  <c r="H43" i="11"/>
  <c r="G43" i="11"/>
  <c r="J42" i="11"/>
  <c r="I42" i="11"/>
  <c r="H42" i="11"/>
  <c r="G42" i="11"/>
  <c r="J41" i="11"/>
  <c r="I41" i="11"/>
  <c r="H41" i="11"/>
  <c r="G41" i="11"/>
  <c r="J40" i="11"/>
  <c r="I40" i="11"/>
  <c r="H40" i="11"/>
  <c r="G40" i="11"/>
  <c r="J39" i="11"/>
  <c r="I39" i="11"/>
  <c r="H39" i="11"/>
  <c r="G39" i="11"/>
  <c r="J38" i="11"/>
  <c r="I38" i="11"/>
  <c r="H38" i="11"/>
  <c r="G38" i="11"/>
  <c r="J37" i="11"/>
  <c r="I37" i="11"/>
  <c r="I34" i="11" s="1"/>
  <c r="I33" i="11" s="1"/>
  <c r="H37" i="11"/>
  <c r="G37" i="11"/>
  <c r="J36" i="11"/>
  <c r="I36" i="11"/>
  <c r="H36" i="11"/>
  <c r="G36" i="11"/>
  <c r="J35" i="11"/>
  <c r="I35" i="11"/>
  <c r="H35" i="11"/>
  <c r="G35" i="11"/>
  <c r="J34" i="11"/>
  <c r="F34" i="11"/>
  <c r="E34" i="11"/>
  <c r="H34" i="11" s="1"/>
  <c r="D34" i="11"/>
  <c r="G34" i="11" s="1"/>
  <c r="D33" i="11"/>
  <c r="J32" i="11"/>
  <c r="I32" i="11"/>
  <c r="H32" i="11"/>
  <c r="G32" i="11"/>
  <c r="J31" i="11"/>
  <c r="I31" i="11"/>
  <c r="H31" i="11"/>
  <c r="G31" i="11"/>
  <c r="J30" i="11"/>
  <c r="I30" i="11"/>
  <c r="G30" i="11"/>
  <c r="F30" i="11"/>
  <c r="H30" i="11" s="1"/>
  <c r="E30" i="11"/>
  <c r="D30" i="11"/>
  <c r="J29" i="11"/>
  <c r="I29" i="11"/>
  <c r="H29" i="11"/>
  <c r="G29" i="11"/>
  <c r="J28" i="11"/>
  <c r="I28" i="11"/>
  <c r="I27" i="11" s="1"/>
  <c r="H28" i="11"/>
  <c r="G28" i="11"/>
  <c r="J27" i="11"/>
  <c r="F27" i="11"/>
  <c r="H27" i="11" s="1"/>
  <c r="E27" i="11"/>
  <c r="D27" i="11"/>
  <c r="J26" i="11"/>
  <c r="J25" i="11" s="1"/>
  <c r="I26" i="11"/>
  <c r="I25" i="11" s="1"/>
  <c r="H26" i="11"/>
  <c r="G26" i="11"/>
  <c r="F25" i="11"/>
  <c r="E25" i="11"/>
  <c r="E9" i="11" s="1"/>
  <c r="D25" i="11"/>
  <c r="G25" i="11" s="1"/>
  <c r="J24" i="11"/>
  <c r="I24" i="11"/>
  <c r="H24" i="11"/>
  <c r="G24" i="11"/>
  <c r="J23" i="11"/>
  <c r="J22" i="11" s="1"/>
  <c r="I23" i="11"/>
  <c r="I22" i="11" s="1"/>
  <c r="H23" i="11"/>
  <c r="G23" i="11"/>
  <c r="H22" i="11"/>
  <c r="F22" i="11"/>
  <c r="E22" i="11"/>
  <c r="D22" i="11"/>
  <c r="G22" i="11" s="1"/>
  <c r="J21" i="11"/>
  <c r="J20" i="11" s="1"/>
  <c r="I21" i="11"/>
  <c r="I20" i="11" s="1"/>
  <c r="H21" i="11"/>
  <c r="G21" i="11"/>
  <c r="G20" i="11"/>
  <c r="F20" i="11"/>
  <c r="H20" i="11" s="1"/>
  <c r="E20" i="11"/>
  <c r="D20" i="11"/>
  <c r="J19" i="11"/>
  <c r="J17" i="11" s="1"/>
  <c r="I19" i="11"/>
  <c r="H19" i="11"/>
  <c r="G19" i="11"/>
  <c r="J18" i="11"/>
  <c r="I18" i="11"/>
  <c r="H18" i="11"/>
  <c r="G18" i="11"/>
  <c r="I17" i="11"/>
  <c r="H17" i="11"/>
  <c r="G17" i="11"/>
  <c r="F17" i="11"/>
  <c r="E17" i="11"/>
  <c r="D17" i="11"/>
  <c r="D9" i="11" s="1"/>
  <c r="J16" i="11"/>
  <c r="I16" i="11"/>
  <c r="H16" i="11"/>
  <c r="G16" i="11"/>
  <c r="J15" i="11"/>
  <c r="I15" i="11"/>
  <c r="I10" i="11" s="1"/>
  <c r="H15" i="11"/>
  <c r="G15" i="11"/>
  <c r="J14" i="11"/>
  <c r="I14" i="11"/>
  <c r="H14" i="11"/>
  <c r="G14" i="11"/>
  <c r="J13" i="11"/>
  <c r="I13" i="11"/>
  <c r="H13" i="11"/>
  <c r="G13" i="11"/>
  <c r="J12" i="11"/>
  <c r="J10" i="11" s="1"/>
  <c r="J9" i="11" s="1"/>
  <c r="I12" i="11"/>
  <c r="H12" i="11"/>
  <c r="G12" i="11"/>
  <c r="J11" i="11"/>
  <c r="I11" i="11"/>
  <c r="H11" i="11"/>
  <c r="G11" i="11"/>
  <c r="H10" i="11"/>
  <c r="G10" i="11"/>
  <c r="F10" i="11"/>
  <c r="E10" i="11"/>
  <c r="D10" i="11"/>
  <c r="J73" i="10"/>
  <c r="I73" i="10"/>
  <c r="I72" i="10" s="1"/>
  <c r="H73" i="10"/>
  <c r="G73" i="10"/>
  <c r="J72" i="10"/>
  <c r="H72" i="10"/>
  <c r="G72" i="10"/>
  <c r="F72" i="10"/>
  <c r="E72" i="10"/>
  <c r="D72" i="10"/>
  <c r="G71" i="10"/>
  <c r="F71" i="10"/>
  <c r="I71" i="10" s="1"/>
  <c r="J70" i="10"/>
  <c r="I70" i="10"/>
  <c r="H70" i="10"/>
  <c r="G70" i="10"/>
  <c r="J69" i="10"/>
  <c r="I69" i="10"/>
  <c r="I67" i="10" s="1"/>
  <c r="I66" i="10" s="1"/>
  <c r="H69" i="10"/>
  <c r="G69" i="10"/>
  <c r="J68" i="10"/>
  <c r="I68" i="10"/>
  <c r="H68" i="10"/>
  <c r="G68" i="10"/>
  <c r="G67" i="10"/>
  <c r="F67" i="10"/>
  <c r="E67" i="10"/>
  <c r="D67" i="10"/>
  <c r="D66" i="10"/>
  <c r="J65" i="10"/>
  <c r="I65" i="10"/>
  <c r="H65" i="10"/>
  <c r="G65" i="10"/>
  <c r="J64" i="10"/>
  <c r="I64" i="10"/>
  <c r="H64" i="10"/>
  <c r="G64" i="10"/>
  <c r="J63" i="10"/>
  <c r="I63" i="10"/>
  <c r="H63" i="10"/>
  <c r="G63" i="10"/>
  <c r="J62" i="10"/>
  <c r="I62" i="10"/>
  <c r="I60" i="10" s="1"/>
  <c r="H62" i="10"/>
  <c r="G62" i="10"/>
  <c r="J61" i="10"/>
  <c r="I61" i="10"/>
  <c r="H61" i="10"/>
  <c r="G61" i="10"/>
  <c r="H60" i="10"/>
  <c r="F60" i="10"/>
  <c r="G60" i="10" s="1"/>
  <c r="E60" i="10"/>
  <c r="D60" i="10"/>
  <c r="J59" i="10"/>
  <c r="I59" i="10"/>
  <c r="H59" i="10"/>
  <c r="G59" i="10"/>
  <c r="J58" i="10"/>
  <c r="I58" i="10"/>
  <c r="H58" i="10"/>
  <c r="G58" i="10"/>
  <c r="J57" i="10"/>
  <c r="I57" i="10"/>
  <c r="I55" i="10" s="1"/>
  <c r="H57" i="10"/>
  <c r="G57" i="10"/>
  <c r="J56" i="10"/>
  <c r="I56" i="10"/>
  <c r="H56" i="10"/>
  <c r="G56" i="10"/>
  <c r="H55" i="10"/>
  <c r="F55" i="10"/>
  <c r="E55" i="10"/>
  <c r="D55" i="10"/>
  <c r="J54" i="10"/>
  <c r="J51" i="10" s="1"/>
  <c r="I54" i="10"/>
  <c r="H54" i="10"/>
  <c r="G54" i="10"/>
  <c r="J53" i="10"/>
  <c r="I53" i="10"/>
  <c r="H53" i="10"/>
  <c r="G53" i="10"/>
  <c r="J52" i="10"/>
  <c r="I52" i="10"/>
  <c r="H52" i="10"/>
  <c r="G52" i="10"/>
  <c r="H51" i="10"/>
  <c r="G51" i="10"/>
  <c r="F51" i="10"/>
  <c r="E51" i="10"/>
  <c r="D51" i="10"/>
  <c r="J48" i="10"/>
  <c r="I48" i="10"/>
  <c r="H48" i="10"/>
  <c r="G48" i="10"/>
  <c r="J47" i="10"/>
  <c r="I47" i="10"/>
  <c r="H47" i="10"/>
  <c r="G47" i="10"/>
  <c r="J46" i="10"/>
  <c r="I46" i="10"/>
  <c r="H46" i="10"/>
  <c r="G46" i="10"/>
  <c r="E45" i="10"/>
  <c r="D45" i="10"/>
  <c r="E44" i="10"/>
  <c r="D44" i="10"/>
  <c r="J43" i="10"/>
  <c r="I43" i="10"/>
  <c r="H43" i="10"/>
  <c r="G43" i="10"/>
  <c r="J42" i="10"/>
  <c r="I42" i="10"/>
  <c r="H42" i="10"/>
  <c r="G42" i="10"/>
  <c r="J41" i="10"/>
  <c r="I41" i="10"/>
  <c r="H41" i="10"/>
  <c r="G41" i="10"/>
  <c r="J40" i="10"/>
  <c r="I40" i="10"/>
  <c r="H40" i="10"/>
  <c r="G40" i="10"/>
  <c r="I39" i="10"/>
  <c r="F39" i="10"/>
  <c r="H39" i="10" s="1"/>
  <c r="E39" i="10"/>
  <c r="D39" i="10"/>
  <c r="J38" i="10"/>
  <c r="I38" i="10"/>
  <c r="H38" i="10"/>
  <c r="G38" i="10"/>
  <c r="J37" i="10"/>
  <c r="I37" i="10"/>
  <c r="I35" i="10" s="1"/>
  <c r="H37" i="10"/>
  <c r="G37" i="10"/>
  <c r="J36" i="10"/>
  <c r="I36" i="10"/>
  <c r="H36" i="10"/>
  <c r="G36" i="10"/>
  <c r="J35" i="10"/>
  <c r="F35" i="10"/>
  <c r="E35" i="10"/>
  <c r="D35" i="10"/>
  <c r="E33" i="10"/>
  <c r="D33" i="10"/>
  <c r="J31" i="10"/>
  <c r="I31" i="10"/>
  <c r="H31" i="10"/>
  <c r="G31" i="10"/>
  <c r="J30" i="10"/>
  <c r="I30" i="10"/>
  <c r="H30" i="10"/>
  <c r="G30" i="10"/>
  <c r="J28" i="10"/>
  <c r="I28" i="10"/>
  <c r="H28" i="10"/>
  <c r="G28" i="10"/>
  <c r="J27" i="10"/>
  <c r="I27" i="10"/>
  <c r="H27" i="10"/>
  <c r="G27" i="10"/>
  <c r="J26" i="10"/>
  <c r="I26" i="10"/>
  <c r="H26" i="10"/>
  <c r="G26" i="10"/>
  <c r="J25" i="10"/>
  <c r="I25" i="10"/>
  <c r="H25" i="10"/>
  <c r="G25" i="10"/>
  <c r="E24" i="10"/>
  <c r="D24" i="10"/>
  <c r="E22" i="10"/>
  <c r="D22" i="10"/>
  <c r="J18" i="10"/>
  <c r="I18" i="10"/>
  <c r="H18" i="10"/>
  <c r="G18" i="10"/>
  <c r="J17" i="10"/>
  <c r="I17" i="10"/>
  <c r="H17" i="10"/>
  <c r="G17" i="10"/>
  <c r="E16" i="10"/>
  <c r="D16" i="10"/>
  <c r="E8" i="10"/>
  <c r="E7" i="10" s="1"/>
  <c r="D8" i="10"/>
  <c r="D7" i="10"/>
  <c r="D74" i="10" s="1"/>
  <c r="G426" i="8"/>
  <c r="F426" i="8"/>
  <c r="G425" i="8"/>
  <c r="F425" i="8"/>
  <c r="G424" i="8"/>
  <c r="F424" i="8"/>
  <c r="G423" i="8"/>
  <c r="F423" i="8"/>
  <c r="G422" i="8"/>
  <c r="F422" i="8"/>
  <c r="G421" i="8"/>
  <c r="F421" i="8"/>
  <c r="G420" i="8"/>
  <c r="F420" i="8"/>
  <c r="G419" i="8"/>
  <c r="F419" i="8"/>
  <c r="G418" i="8"/>
  <c r="F418" i="8"/>
  <c r="G417" i="8"/>
  <c r="F417" i="8"/>
  <c r="G416" i="8"/>
  <c r="F416" i="8"/>
  <c r="G415" i="8"/>
  <c r="F415" i="8"/>
  <c r="G414" i="8"/>
  <c r="F414" i="8"/>
  <c r="G413" i="8"/>
  <c r="F413" i="8"/>
  <c r="E412" i="8"/>
  <c r="D412" i="8"/>
  <c r="D411" i="8"/>
  <c r="G410" i="8"/>
  <c r="F410" i="8"/>
  <c r="G409" i="8"/>
  <c r="F409" i="8"/>
  <c r="G408" i="8"/>
  <c r="F408" i="8"/>
  <c r="G407" i="8"/>
  <c r="F407" i="8"/>
  <c r="G406" i="8"/>
  <c r="F406" i="8"/>
  <c r="G405" i="8"/>
  <c r="F405" i="8"/>
  <c r="G404" i="8"/>
  <c r="F404" i="8"/>
  <c r="G403" i="8"/>
  <c r="F403" i="8"/>
  <c r="G402" i="8"/>
  <c r="F402" i="8"/>
  <c r="E401" i="8"/>
  <c r="F401" i="8" s="1"/>
  <c r="D401" i="8"/>
  <c r="G400" i="8"/>
  <c r="G386" i="8" s="1"/>
  <c r="F400" i="8"/>
  <c r="G399" i="8"/>
  <c r="F399" i="8"/>
  <c r="G398" i="8"/>
  <c r="F398" i="8"/>
  <c r="G397" i="8"/>
  <c r="F397" i="8"/>
  <c r="G396" i="8"/>
  <c r="G395" i="8"/>
  <c r="G394" i="8"/>
  <c r="G393" i="8"/>
  <c r="F393" i="8"/>
  <c r="G392" i="8"/>
  <c r="F392" i="8"/>
  <c r="G391" i="8"/>
  <c r="F391" i="8"/>
  <c r="G390" i="8"/>
  <c r="F390" i="8"/>
  <c r="G389" i="8"/>
  <c r="F389" i="8"/>
  <c r="G388" i="8"/>
  <c r="F388" i="8"/>
  <c r="G387" i="8"/>
  <c r="F387" i="8"/>
  <c r="F386" i="8"/>
  <c r="E386" i="8"/>
  <c r="D386" i="8"/>
  <c r="G385" i="8"/>
  <c r="F385" i="8"/>
  <c r="G384" i="8"/>
  <c r="F384" i="8"/>
  <c r="G383" i="8"/>
  <c r="F383" i="8"/>
  <c r="G382" i="8"/>
  <c r="F382" i="8"/>
  <c r="G381" i="8"/>
  <c r="F381" i="8"/>
  <c r="G380" i="8"/>
  <c r="F380" i="8"/>
  <c r="G379" i="8"/>
  <c r="F379" i="8"/>
  <c r="G378" i="8"/>
  <c r="F378" i="8"/>
  <c r="G377" i="8"/>
  <c r="G376" i="8" s="1"/>
  <c r="F377" i="8"/>
  <c r="E376" i="8"/>
  <c r="F376" i="8" s="1"/>
  <c r="D376" i="8"/>
  <c r="G375" i="8"/>
  <c r="F375" i="8"/>
  <c r="G374" i="8"/>
  <c r="F374" i="8"/>
  <c r="G373" i="8"/>
  <c r="F373" i="8"/>
  <c r="G372" i="8"/>
  <c r="G368" i="8" s="1"/>
  <c r="F372" i="8"/>
  <c r="G371" i="8"/>
  <c r="F371" i="8"/>
  <c r="G370" i="8"/>
  <c r="F370" i="8"/>
  <c r="G369" i="8"/>
  <c r="F369" i="8"/>
  <c r="F368" i="8"/>
  <c r="E368" i="8"/>
  <c r="D368" i="8"/>
  <c r="E367" i="8"/>
  <c r="D367" i="8"/>
  <c r="D366" i="8" s="1"/>
  <c r="G365" i="8"/>
  <c r="F365" i="8"/>
  <c r="G364" i="8"/>
  <c r="F364" i="8"/>
  <c r="G363" i="8"/>
  <c r="F363" i="8"/>
  <c r="G362" i="8"/>
  <c r="F362" i="8"/>
  <c r="F361" i="8"/>
  <c r="E361" i="8"/>
  <c r="D361" i="8"/>
  <c r="G360" i="8"/>
  <c r="F360" i="8"/>
  <c r="G359" i="8"/>
  <c r="F359" i="8"/>
  <c r="G358" i="8"/>
  <c r="F358" i="8"/>
  <c r="G357" i="8"/>
  <c r="F357" i="8"/>
  <c r="G356" i="8"/>
  <c r="F356" i="8"/>
  <c r="G355" i="8"/>
  <c r="F355" i="8"/>
  <c r="G354" i="8"/>
  <c r="F354" i="8"/>
  <c r="G353" i="8"/>
  <c r="F353" i="8"/>
  <c r="G352" i="8"/>
  <c r="F352" i="8"/>
  <c r="E351" i="8"/>
  <c r="F351" i="8" s="1"/>
  <c r="D351" i="8"/>
  <c r="G350" i="8"/>
  <c r="F350" i="8"/>
  <c r="G349" i="8"/>
  <c r="F349" i="8"/>
  <c r="G348" i="8"/>
  <c r="F348" i="8"/>
  <c r="G347" i="8"/>
  <c r="F347" i="8"/>
  <c r="G346" i="8"/>
  <c r="F346" i="8"/>
  <c r="G345" i="8"/>
  <c r="F345" i="8"/>
  <c r="G344" i="8"/>
  <c r="F344" i="8"/>
  <c r="G343" i="8"/>
  <c r="F343" i="8"/>
  <c r="G342" i="8"/>
  <c r="F342" i="8"/>
  <c r="G341" i="8"/>
  <c r="G339" i="8" s="1"/>
  <c r="F341" i="8"/>
  <c r="G340" i="8"/>
  <c r="F340" i="8"/>
  <c r="E339" i="8"/>
  <c r="F339" i="8" s="1"/>
  <c r="D339" i="8"/>
  <c r="G338" i="8"/>
  <c r="F338" i="8"/>
  <c r="G337" i="8"/>
  <c r="F337" i="8"/>
  <c r="G336" i="8"/>
  <c r="F336" i="8"/>
  <c r="G335" i="8"/>
  <c r="F335" i="8"/>
  <c r="G334" i="8"/>
  <c r="F334" i="8"/>
  <c r="G333" i="8"/>
  <c r="F333" i="8"/>
  <c r="G332" i="8"/>
  <c r="F332" i="8"/>
  <c r="G331" i="8"/>
  <c r="F331" i="8"/>
  <c r="G330" i="8"/>
  <c r="F330" i="8"/>
  <c r="G329" i="8"/>
  <c r="F329" i="8"/>
  <c r="G328" i="8"/>
  <c r="F328" i="8"/>
  <c r="G327" i="8"/>
  <c r="F327" i="8"/>
  <c r="G326" i="8"/>
  <c r="F326" i="8"/>
  <c r="G325" i="8"/>
  <c r="G324" i="8" s="1"/>
  <c r="F325" i="8"/>
  <c r="E324" i="8"/>
  <c r="F324" i="8" s="1"/>
  <c r="D324" i="8"/>
  <c r="G323" i="8"/>
  <c r="F323" i="8"/>
  <c r="G322" i="8"/>
  <c r="F322" i="8"/>
  <c r="G321" i="8"/>
  <c r="F321" i="8"/>
  <c r="G320" i="8"/>
  <c r="F320" i="8"/>
  <c r="G319" i="8"/>
  <c r="F319" i="8"/>
  <c r="G318" i="8"/>
  <c r="F318" i="8"/>
  <c r="G317" i="8"/>
  <c r="F317" i="8"/>
  <c r="G316" i="8"/>
  <c r="F316" i="8"/>
  <c r="E315" i="8"/>
  <c r="D315" i="8"/>
  <c r="G313" i="8"/>
  <c r="F313" i="8"/>
  <c r="G312" i="8"/>
  <c r="F312" i="8"/>
  <c r="G311" i="8"/>
  <c r="F311" i="8"/>
  <c r="G310" i="8"/>
  <c r="F310" i="8"/>
  <c r="G309" i="8"/>
  <c r="F309" i="8"/>
  <c r="G308" i="8"/>
  <c r="F308" i="8"/>
  <c r="G307" i="8"/>
  <c r="F307" i="8"/>
  <c r="G306" i="8"/>
  <c r="F306" i="8"/>
  <c r="G305" i="8"/>
  <c r="F305" i="8"/>
  <c r="G304" i="8"/>
  <c r="F304" i="8"/>
  <c r="E303" i="8"/>
  <c r="D303" i="8"/>
  <c r="F303" i="8" s="1"/>
  <c r="G302" i="8"/>
  <c r="F302" i="8"/>
  <c r="G301" i="8"/>
  <c r="F301" i="8"/>
  <c r="G300" i="8"/>
  <c r="F300" i="8"/>
  <c r="G299" i="8"/>
  <c r="F299" i="8"/>
  <c r="G298" i="8"/>
  <c r="F298" i="8"/>
  <c r="G297" i="8"/>
  <c r="F297" i="8"/>
  <c r="G296" i="8"/>
  <c r="F296" i="8"/>
  <c r="G295" i="8"/>
  <c r="F295" i="8"/>
  <c r="G294" i="8"/>
  <c r="F294" i="8"/>
  <c r="E293" i="8"/>
  <c r="F293" i="8" s="1"/>
  <c r="D293" i="8"/>
  <c r="G292" i="8"/>
  <c r="F292" i="8"/>
  <c r="G291" i="8"/>
  <c r="F291" i="8"/>
  <c r="G290" i="8"/>
  <c r="F290" i="8"/>
  <c r="G289" i="8"/>
  <c r="F289" i="8"/>
  <c r="G288" i="8"/>
  <c r="F288" i="8"/>
  <c r="G287" i="8"/>
  <c r="F287" i="8"/>
  <c r="G286" i="8"/>
  <c r="F286" i="8"/>
  <c r="G285" i="8"/>
  <c r="F285" i="8"/>
  <c r="G284" i="8"/>
  <c r="F284" i="8"/>
  <c r="G283" i="8"/>
  <c r="F283" i="8"/>
  <c r="G282" i="8"/>
  <c r="F282" i="8"/>
  <c r="G281" i="8"/>
  <c r="F281" i="8"/>
  <c r="G280" i="8"/>
  <c r="F280" i="8"/>
  <c r="E279" i="8"/>
  <c r="F279" i="8" s="1"/>
  <c r="D279" i="8"/>
  <c r="G278" i="8"/>
  <c r="F278" i="8"/>
  <c r="G277" i="8"/>
  <c r="F277" i="8"/>
  <c r="G276" i="8"/>
  <c r="F276" i="8"/>
  <c r="G275" i="8"/>
  <c r="F275" i="8"/>
  <c r="G274" i="8"/>
  <c r="F274" i="8"/>
  <c r="G273" i="8"/>
  <c r="F273" i="8"/>
  <c r="G272" i="8"/>
  <c r="F272" i="8"/>
  <c r="G271" i="8"/>
  <c r="F271" i="8"/>
  <c r="G270" i="8"/>
  <c r="F270" i="8"/>
  <c r="G269" i="8"/>
  <c r="F269" i="8"/>
  <c r="G268" i="8"/>
  <c r="F268" i="8"/>
  <c r="G267" i="8"/>
  <c r="F267" i="8"/>
  <c r="G266" i="8"/>
  <c r="F266" i="8"/>
  <c r="G265" i="8"/>
  <c r="F265" i="8"/>
  <c r="G264" i="8"/>
  <c r="F264" i="8"/>
  <c r="G263" i="8"/>
  <c r="F263" i="8"/>
  <c r="G262" i="8"/>
  <c r="F262" i="8"/>
  <c r="G261" i="8"/>
  <c r="F261" i="8"/>
  <c r="E261" i="8"/>
  <c r="D261" i="8"/>
  <c r="G259" i="8"/>
  <c r="F259" i="8"/>
  <c r="G258" i="8"/>
  <c r="F258" i="8"/>
  <c r="G257" i="8"/>
  <c r="F257" i="8"/>
  <c r="G256" i="8"/>
  <c r="F256" i="8"/>
  <c r="G255" i="8"/>
  <c r="F255" i="8"/>
  <c r="G254" i="8"/>
  <c r="F254" i="8"/>
  <c r="G253" i="8"/>
  <c r="F253" i="8"/>
  <c r="G252" i="8"/>
  <c r="F252" i="8"/>
  <c r="G251" i="8"/>
  <c r="F251" i="8"/>
  <c r="G250" i="8"/>
  <c r="F250" i="8"/>
  <c r="G249" i="8"/>
  <c r="F249" i="8"/>
  <c r="G248" i="8"/>
  <c r="F248" i="8"/>
  <c r="G247" i="8"/>
  <c r="F247" i="8"/>
  <c r="G246" i="8"/>
  <c r="F246" i="8"/>
  <c r="G245" i="8"/>
  <c r="F245" i="8"/>
  <c r="E244" i="8"/>
  <c r="F244" i="8" s="1"/>
  <c r="D244" i="8"/>
  <c r="D221" i="8" s="1"/>
  <c r="G243" i="8"/>
  <c r="F243" i="8"/>
  <c r="G242" i="8"/>
  <c r="G234" i="8" s="1"/>
  <c r="F242" i="8"/>
  <c r="G241" i="8"/>
  <c r="G240" i="8"/>
  <c r="F240" i="8"/>
  <c r="G239" i="8"/>
  <c r="F239" i="8"/>
  <c r="G238" i="8"/>
  <c r="F238" i="8"/>
  <c r="G237" i="8"/>
  <c r="F237" i="8"/>
  <c r="G236" i="8"/>
  <c r="F236" i="8"/>
  <c r="G235" i="8"/>
  <c r="F235" i="8"/>
  <c r="F234" i="8"/>
  <c r="E234" i="8"/>
  <c r="E221" i="8" s="1"/>
  <c r="D234" i="8"/>
  <c r="G233" i="8"/>
  <c r="F233" i="8"/>
  <c r="G232" i="8"/>
  <c r="F232" i="8"/>
  <c r="G231" i="8"/>
  <c r="F231" i="8"/>
  <c r="G230" i="8"/>
  <c r="F230" i="8"/>
  <c r="G229" i="8"/>
  <c r="F229" i="8"/>
  <c r="G228" i="8"/>
  <c r="F228" i="8"/>
  <c r="G227" i="8"/>
  <c r="F227" i="8"/>
  <c r="G226" i="8"/>
  <c r="F226" i="8"/>
  <c r="G225" i="8"/>
  <c r="F225" i="8"/>
  <c r="G224" i="8"/>
  <c r="G222" i="8" s="1"/>
  <c r="F224" i="8"/>
  <c r="G223" i="8"/>
  <c r="F223" i="8"/>
  <c r="F222" i="8"/>
  <c r="E222" i="8"/>
  <c r="D222" i="8"/>
  <c r="G220" i="8"/>
  <c r="F220" i="8"/>
  <c r="G219" i="8"/>
  <c r="F219" i="8"/>
  <c r="G218" i="8"/>
  <c r="F218" i="8"/>
  <c r="G217" i="8"/>
  <c r="F217" i="8"/>
  <c r="G216" i="8"/>
  <c r="E215" i="8"/>
  <c r="D215" i="8"/>
  <c r="G214" i="8"/>
  <c r="F214" i="8"/>
  <c r="G213" i="8"/>
  <c r="F213" i="8"/>
  <c r="G212" i="8"/>
  <c r="F212" i="8"/>
  <c r="G211" i="8"/>
  <c r="F211" i="8"/>
  <c r="G210" i="8"/>
  <c r="F210" i="8"/>
  <c r="G209" i="8"/>
  <c r="F209" i="8"/>
  <c r="G208" i="8"/>
  <c r="F208" i="8"/>
  <c r="G207" i="8"/>
  <c r="F207" i="8"/>
  <c r="E206" i="8"/>
  <c r="F206" i="8" s="1"/>
  <c r="D206" i="8"/>
  <c r="D161" i="8" s="1"/>
  <c r="G205" i="8"/>
  <c r="F205" i="8"/>
  <c r="G204" i="8"/>
  <c r="F204" i="8"/>
  <c r="G203" i="8"/>
  <c r="F203" i="8"/>
  <c r="G202" i="8"/>
  <c r="F202" i="8"/>
  <c r="G201" i="8"/>
  <c r="F201" i="8"/>
  <c r="G200" i="8"/>
  <c r="F200" i="8"/>
  <c r="G199" i="8"/>
  <c r="F199" i="8"/>
  <c r="G198" i="8"/>
  <c r="F198" i="8"/>
  <c r="G197" i="8"/>
  <c r="F197" i="8"/>
  <c r="G196" i="8"/>
  <c r="F196" i="8"/>
  <c r="G195" i="8"/>
  <c r="F195" i="8"/>
  <c r="G194" i="8"/>
  <c r="F194" i="8"/>
  <c r="G193" i="8"/>
  <c r="G191" i="8" s="1"/>
  <c r="F193" i="8"/>
  <c r="G192" i="8"/>
  <c r="F192" i="8"/>
  <c r="F191" i="8"/>
  <c r="E191" i="8"/>
  <c r="D191" i="8"/>
  <c r="G190" i="8"/>
  <c r="F190" i="8"/>
  <c r="G189" i="8"/>
  <c r="G188" i="8"/>
  <c r="G187" i="8"/>
  <c r="G186" i="8"/>
  <c r="G185" i="8"/>
  <c r="F185" i="8"/>
  <c r="G184" i="8"/>
  <c r="F184" i="8"/>
  <c r="G183" i="8"/>
  <c r="F183" i="8"/>
  <c r="G182" i="8"/>
  <c r="F182" i="8"/>
  <c r="G181" i="8"/>
  <c r="F181" i="8"/>
  <c r="G180" i="8"/>
  <c r="F180" i="8"/>
  <c r="G179" i="8"/>
  <c r="F179" i="8"/>
  <c r="G178" i="8"/>
  <c r="G177" i="8"/>
  <c r="F177" i="8"/>
  <c r="G176" i="8"/>
  <c r="F176" i="8"/>
  <c r="G175" i="8"/>
  <c r="F175" i="8"/>
  <c r="G174" i="8"/>
  <c r="F174" i="8"/>
  <c r="G173" i="8"/>
  <c r="F173" i="8"/>
  <c r="E172" i="8"/>
  <c r="F172" i="8" s="1"/>
  <c r="D172" i="8"/>
  <c r="G171" i="8"/>
  <c r="F171" i="8"/>
  <c r="G170" i="8"/>
  <c r="F170" i="8"/>
  <c r="G169" i="8"/>
  <c r="F169" i="8"/>
  <c r="G168" i="8"/>
  <c r="F168" i="8"/>
  <c r="G167" i="8"/>
  <c r="F167" i="8"/>
  <c r="G166" i="8"/>
  <c r="F166" i="8"/>
  <c r="G165" i="8"/>
  <c r="G162" i="8" s="1"/>
  <c r="F165" i="8"/>
  <c r="G164" i="8"/>
  <c r="F164" i="8"/>
  <c r="G163" i="8"/>
  <c r="F163" i="8"/>
  <c r="E162" i="8"/>
  <c r="D162" i="8"/>
  <c r="F162" i="8" s="1"/>
  <c r="G159" i="8"/>
  <c r="F159" i="8"/>
  <c r="G158" i="8"/>
  <c r="F158" i="8"/>
  <c r="G157" i="8"/>
  <c r="F157" i="8"/>
  <c r="G156" i="8"/>
  <c r="F156" i="8"/>
  <c r="G155" i="8"/>
  <c r="F155" i="8"/>
  <c r="G154" i="8"/>
  <c r="F154" i="8"/>
  <c r="E153" i="8"/>
  <c r="D153" i="8"/>
  <c r="F153" i="8" s="1"/>
  <c r="G152" i="8"/>
  <c r="G151" i="8" s="1"/>
  <c r="F152" i="8"/>
  <c r="E151" i="8"/>
  <c r="D151" i="8"/>
  <c r="G150" i="8"/>
  <c r="F150" i="8"/>
  <c r="G149" i="8"/>
  <c r="G147" i="8" s="1"/>
  <c r="F149" i="8"/>
  <c r="G148" i="8"/>
  <c r="F148" i="8"/>
  <c r="E147" i="8"/>
  <c r="F147" i="8" s="1"/>
  <c r="D147" i="8"/>
  <c r="G146" i="8"/>
  <c r="G145" i="8" s="1"/>
  <c r="F146" i="8"/>
  <c r="E145" i="8"/>
  <c r="D145" i="8"/>
  <c r="G143" i="8"/>
  <c r="F143" i="8"/>
  <c r="G142" i="8"/>
  <c r="F142" i="8"/>
  <c r="G141" i="8"/>
  <c r="F141" i="8"/>
  <c r="G140" i="8"/>
  <c r="F140" i="8"/>
  <c r="G139" i="8"/>
  <c r="F139" i="8"/>
  <c r="G138" i="8"/>
  <c r="F138" i="8"/>
  <c r="G137" i="8"/>
  <c r="F137" i="8"/>
  <c r="G136" i="8"/>
  <c r="F136" i="8"/>
  <c r="E135" i="8"/>
  <c r="F135" i="8" s="1"/>
  <c r="D135" i="8"/>
  <c r="D117" i="8" s="1"/>
  <c r="G134" i="8"/>
  <c r="F134" i="8"/>
  <c r="G133" i="8"/>
  <c r="F133" i="8"/>
  <c r="G132" i="8"/>
  <c r="F132" i="8"/>
  <c r="G131" i="8"/>
  <c r="F131" i="8"/>
  <c r="G130" i="8"/>
  <c r="F130" i="8"/>
  <c r="G129" i="8"/>
  <c r="F129" i="8"/>
  <c r="G128" i="8"/>
  <c r="F128" i="8"/>
  <c r="G127" i="8"/>
  <c r="F127" i="8"/>
  <c r="G126" i="8"/>
  <c r="F126" i="8"/>
  <c r="G125" i="8"/>
  <c r="F125" i="8"/>
  <c r="F124" i="8"/>
  <c r="E124" i="8"/>
  <c r="D124" i="8"/>
  <c r="G123" i="8"/>
  <c r="F123" i="8"/>
  <c r="G122" i="8"/>
  <c r="F122" i="8"/>
  <c r="G121" i="8"/>
  <c r="F121" i="8"/>
  <c r="G120" i="8"/>
  <c r="F120" i="8"/>
  <c r="G119" i="8"/>
  <c r="F119" i="8"/>
  <c r="E118" i="8"/>
  <c r="F118" i="8" s="1"/>
  <c r="D118" i="8"/>
  <c r="E117" i="8"/>
  <c r="F117" i="8" s="1"/>
  <c r="G116" i="8"/>
  <c r="G115" i="8"/>
  <c r="F115" i="8"/>
  <c r="G114" i="8"/>
  <c r="F114" i="8"/>
  <c r="G113" i="8"/>
  <c r="F113" i="8"/>
  <c r="G112" i="8"/>
  <c r="G111" i="8" s="1"/>
  <c r="E112" i="8"/>
  <c r="E111" i="8" s="1"/>
  <c r="F111" i="8" s="1"/>
  <c r="D112" i="8"/>
  <c r="D111" i="8"/>
  <c r="G110" i="8"/>
  <c r="G109" i="8"/>
  <c r="F109" i="8"/>
  <c r="G108" i="8"/>
  <c r="G107" i="8" s="1"/>
  <c r="F107" i="8"/>
  <c r="E107" i="8"/>
  <c r="D107" i="8"/>
  <c r="G106" i="8"/>
  <c r="F106" i="8"/>
  <c r="G105" i="8"/>
  <c r="F105" i="8"/>
  <c r="G104" i="8"/>
  <c r="E104" i="8"/>
  <c r="F104" i="8" s="1"/>
  <c r="D104" i="8"/>
  <c r="G103" i="8"/>
  <c r="F103" i="8"/>
  <c r="G102" i="8"/>
  <c r="F102" i="8"/>
  <c r="E101" i="8"/>
  <c r="F101" i="8" s="1"/>
  <c r="D101" i="8"/>
  <c r="G100" i="8"/>
  <c r="G99" i="8" s="1"/>
  <c r="F100" i="8"/>
  <c r="E99" i="8"/>
  <c r="D99" i="8"/>
  <c r="G98" i="8"/>
  <c r="F98" i="8"/>
  <c r="G97" i="8"/>
  <c r="F97" i="8"/>
  <c r="E97" i="8"/>
  <c r="D97" i="8"/>
  <c r="G96" i="8"/>
  <c r="F96" i="8"/>
  <c r="G95" i="8"/>
  <c r="G93" i="8" s="1"/>
  <c r="F95" i="8"/>
  <c r="G94" i="8"/>
  <c r="F94" i="8"/>
  <c r="E93" i="8"/>
  <c r="F93" i="8" s="1"/>
  <c r="D93" i="8"/>
  <c r="G92" i="8"/>
  <c r="F92" i="8"/>
  <c r="G91" i="8"/>
  <c r="F91" i="8"/>
  <c r="G90" i="8"/>
  <c r="F90" i="8"/>
  <c r="G89" i="8"/>
  <c r="F89" i="8"/>
  <c r="G88" i="8"/>
  <c r="G87" i="8" s="1"/>
  <c r="F88" i="8"/>
  <c r="E87" i="8"/>
  <c r="D87" i="8"/>
  <c r="D84" i="8" s="1"/>
  <c r="G86" i="8"/>
  <c r="F86" i="8"/>
  <c r="G85" i="8"/>
  <c r="E85" i="8"/>
  <c r="F85" i="8" s="1"/>
  <c r="D85" i="8"/>
  <c r="G83" i="8"/>
  <c r="F83" i="8"/>
  <c r="G82" i="8"/>
  <c r="F82" i="8"/>
  <c r="G81" i="8"/>
  <c r="F81" i="8"/>
  <c r="G80" i="8"/>
  <c r="F80" i="8"/>
  <c r="G79" i="8"/>
  <c r="F79" i="8"/>
  <c r="G78" i="8"/>
  <c r="F78" i="8"/>
  <c r="G77" i="8"/>
  <c r="G76" i="8" s="1"/>
  <c r="G75" i="8" s="1"/>
  <c r="F77" i="8"/>
  <c r="F76" i="8"/>
  <c r="E76" i="8"/>
  <c r="D76" i="8"/>
  <c r="F75" i="8"/>
  <c r="E75" i="8"/>
  <c r="D75" i="8"/>
  <c r="G74" i="8"/>
  <c r="F74" i="8"/>
  <c r="G73" i="8"/>
  <c r="F73" i="8"/>
  <c r="G72" i="8"/>
  <c r="E72" i="8"/>
  <c r="F72" i="8" s="1"/>
  <c r="D72" i="8"/>
  <c r="G71" i="8"/>
  <c r="F71" i="8"/>
  <c r="G70" i="8"/>
  <c r="G69" i="8" s="1"/>
  <c r="F70" i="8"/>
  <c r="F69" i="8"/>
  <c r="E69" i="8"/>
  <c r="D69" i="8"/>
  <c r="G68" i="8"/>
  <c r="G66" i="8" s="1"/>
  <c r="F68" i="8"/>
  <c r="G67" i="8"/>
  <c r="F67" i="8"/>
  <c r="F66" i="8"/>
  <c r="E66" i="8"/>
  <c r="D66" i="8"/>
  <c r="G65" i="8"/>
  <c r="F65" i="8"/>
  <c r="G64" i="8"/>
  <c r="F64" i="8"/>
  <c r="G63" i="8"/>
  <c r="F63" i="8"/>
  <c r="G62" i="8"/>
  <c r="F62" i="8"/>
  <c r="G61" i="8"/>
  <c r="F61" i="8"/>
  <c r="E60" i="8"/>
  <c r="F60" i="8" s="1"/>
  <c r="D60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E34" i="8"/>
  <c r="D34" i="8"/>
  <c r="D33" i="8" s="1"/>
  <c r="G32" i="8"/>
  <c r="G30" i="8" s="1"/>
  <c r="F32" i="8"/>
  <c r="G31" i="8"/>
  <c r="F31" i="8"/>
  <c r="E30" i="8"/>
  <c r="F30" i="8" s="1"/>
  <c r="D30" i="8"/>
  <c r="G29" i="8"/>
  <c r="F29" i="8"/>
  <c r="G28" i="8"/>
  <c r="G27" i="8" s="1"/>
  <c r="F28" i="8"/>
  <c r="E27" i="8"/>
  <c r="D27" i="8"/>
  <c r="G26" i="8"/>
  <c r="G25" i="8" s="1"/>
  <c r="F26" i="8"/>
  <c r="E25" i="8"/>
  <c r="F25" i="8" s="1"/>
  <c r="D25" i="8"/>
  <c r="G24" i="8"/>
  <c r="F24" i="8"/>
  <c r="G23" i="8"/>
  <c r="F23" i="8"/>
  <c r="E22" i="8"/>
  <c r="F22" i="8" s="1"/>
  <c r="D22" i="8"/>
  <c r="G21" i="8"/>
  <c r="G20" i="8" s="1"/>
  <c r="F21" i="8"/>
  <c r="E20" i="8"/>
  <c r="D20" i="8"/>
  <c r="G19" i="8"/>
  <c r="F19" i="8"/>
  <c r="G18" i="8"/>
  <c r="F18" i="8"/>
  <c r="G17" i="8"/>
  <c r="F17" i="8"/>
  <c r="E17" i="8"/>
  <c r="D17" i="8"/>
  <c r="G16" i="8"/>
  <c r="F16" i="8"/>
  <c r="G15" i="8"/>
  <c r="G10" i="8" s="1"/>
  <c r="F15" i="8"/>
  <c r="G14" i="8"/>
  <c r="F14" i="8"/>
  <c r="G13" i="8"/>
  <c r="F13" i="8"/>
  <c r="G12" i="8"/>
  <c r="F12" i="8"/>
  <c r="G11" i="8"/>
  <c r="F11" i="8"/>
  <c r="F10" i="8"/>
  <c r="E10" i="8"/>
  <c r="D10" i="8"/>
  <c r="D9" i="8" s="1"/>
  <c r="E9" i="8"/>
  <c r="G73" i="7"/>
  <c r="F73" i="7"/>
  <c r="G72" i="7"/>
  <c r="E72" i="7"/>
  <c r="F72" i="7" s="1"/>
  <c r="D72" i="7"/>
  <c r="F71" i="7"/>
  <c r="E71" i="7"/>
  <c r="G71" i="7" s="1"/>
  <c r="G70" i="7"/>
  <c r="F70" i="7"/>
  <c r="G69" i="7"/>
  <c r="F69" i="7"/>
  <c r="G68" i="7"/>
  <c r="F68" i="7"/>
  <c r="E67" i="7"/>
  <c r="E66" i="7" s="1"/>
  <c r="F66" i="7" s="1"/>
  <c r="D67" i="7"/>
  <c r="D66" i="7" s="1"/>
  <c r="G65" i="7"/>
  <c r="F65" i="7"/>
  <c r="G64" i="7"/>
  <c r="F64" i="7"/>
  <c r="G63" i="7"/>
  <c r="F63" i="7"/>
  <c r="G62" i="7"/>
  <c r="F62" i="7"/>
  <c r="G61" i="7"/>
  <c r="F61" i="7"/>
  <c r="G60" i="7"/>
  <c r="F60" i="7"/>
  <c r="E60" i="7"/>
  <c r="D60" i="7"/>
  <c r="G59" i="7"/>
  <c r="F59" i="7"/>
  <c r="G58" i="7"/>
  <c r="G55" i="7" s="1"/>
  <c r="F58" i="7"/>
  <c r="G57" i="7"/>
  <c r="F57" i="7"/>
  <c r="G56" i="7"/>
  <c r="F56" i="7"/>
  <c r="E55" i="7"/>
  <c r="F55" i="7" s="1"/>
  <c r="D55" i="7"/>
  <c r="G54" i="7"/>
  <c r="F54" i="7"/>
  <c r="G53" i="7"/>
  <c r="F53" i="7"/>
  <c r="G52" i="7"/>
  <c r="F52" i="7"/>
  <c r="G51" i="7"/>
  <c r="F51" i="7"/>
  <c r="E51" i="7"/>
  <c r="D51" i="7"/>
  <c r="G48" i="7"/>
  <c r="F48" i="7"/>
  <c r="G47" i="7"/>
  <c r="F47" i="7"/>
  <c r="G46" i="7"/>
  <c r="F46" i="7"/>
  <c r="D45" i="7"/>
  <c r="D44" i="7"/>
  <c r="G43" i="7"/>
  <c r="F43" i="7"/>
  <c r="G41" i="7"/>
  <c r="F41" i="7"/>
  <c r="G40" i="7"/>
  <c r="F40" i="7"/>
  <c r="D39" i="7"/>
  <c r="G38" i="7"/>
  <c r="F38" i="7"/>
  <c r="G37" i="7"/>
  <c r="F37" i="7"/>
  <c r="G36" i="7"/>
  <c r="G35" i="7" s="1"/>
  <c r="F36" i="7"/>
  <c r="F35" i="7"/>
  <c r="E35" i="7"/>
  <c r="D35" i="7"/>
  <c r="D33" i="7"/>
  <c r="G31" i="7"/>
  <c r="F31" i="7"/>
  <c r="G30" i="7"/>
  <c r="F30" i="7"/>
  <c r="E29" i="7"/>
  <c r="G29" i="7" s="1"/>
  <c r="G28" i="7"/>
  <c r="F28" i="7"/>
  <c r="G27" i="7"/>
  <c r="F27" i="7"/>
  <c r="G26" i="7"/>
  <c r="F26" i="7"/>
  <c r="G25" i="7"/>
  <c r="F25" i="7"/>
  <c r="D24" i="7"/>
  <c r="D22" i="7"/>
  <c r="G18" i="7"/>
  <c r="F18" i="7"/>
  <c r="G17" i="7"/>
  <c r="F17" i="7"/>
  <c r="D16" i="7"/>
  <c r="D7" i="7" s="1"/>
  <c r="E13" i="7"/>
  <c r="G13" i="7" s="1"/>
  <c r="G11" i="7"/>
  <c r="F11" i="7"/>
  <c r="E11" i="7"/>
  <c r="D8" i="7"/>
  <c r="G426" i="6"/>
  <c r="F426" i="6"/>
  <c r="G425" i="6"/>
  <c r="F425" i="6"/>
  <c r="G424" i="6"/>
  <c r="F424" i="6"/>
  <c r="G423" i="6"/>
  <c r="F423" i="6"/>
  <c r="G422" i="6"/>
  <c r="F422" i="6"/>
  <c r="G421" i="6"/>
  <c r="F421" i="6"/>
  <c r="G420" i="6"/>
  <c r="F420" i="6"/>
  <c r="G419" i="6"/>
  <c r="F419" i="6"/>
  <c r="G418" i="6"/>
  <c r="F418" i="6"/>
  <c r="G417" i="6"/>
  <c r="F417" i="6"/>
  <c r="G416" i="6"/>
  <c r="F416" i="6"/>
  <c r="G415" i="6"/>
  <c r="F415" i="6"/>
  <c r="G414" i="6"/>
  <c r="F414" i="6"/>
  <c r="G413" i="6"/>
  <c r="G412" i="6" s="1"/>
  <c r="G411" i="6" s="1"/>
  <c r="F413" i="6"/>
  <c r="E412" i="6"/>
  <c r="D412" i="6"/>
  <c r="E411" i="6"/>
  <c r="G410" i="6"/>
  <c r="F410" i="6"/>
  <c r="G409" i="6"/>
  <c r="F409" i="6"/>
  <c r="G408" i="6"/>
  <c r="F408" i="6"/>
  <c r="G407" i="6"/>
  <c r="F407" i="6"/>
  <c r="G406" i="6"/>
  <c r="F406" i="6"/>
  <c r="G405" i="6"/>
  <c r="F405" i="6"/>
  <c r="G404" i="6"/>
  <c r="F404" i="6"/>
  <c r="G403" i="6"/>
  <c r="F403" i="6"/>
  <c r="G402" i="6"/>
  <c r="F402" i="6"/>
  <c r="E401" i="6"/>
  <c r="F401" i="6" s="1"/>
  <c r="D401" i="6"/>
  <c r="G400" i="6"/>
  <c r="F400" i="6"/>
  <c r="G399" i="6"/>
  <c r="F399" i="6"/>
  <c r="G398" i="6"/>
  <c r="F398" i="6"/>
  <c r="G397" i="6"/>
  <c r="F397" i="6"/>
  <c r="G396" i="6"/>
  <c r="G395" i="6"/>
  <c r="G386" i="6" s="1"/>
  <c r="G394" i="6"/>
  <c r="G393" i="6"/>
  <c r="F393" i="6"/>
  <c r="G392" i="6"/>
  <c r="F392" i="6"/>
  <c r="G391" i="6"/>
  <c r="F391" i="6"/>
  <c r="G390" i="6"/>
  <c r="F390" i="6"/>
  <c r="G389" i="6"/>
  <c r="F389" i="6"/>
  <c r="G388" i="6"/>
  <c r="F388" i="6"/>
  <c r="G387" i="6"/>
  <c r="F387" i="6"/>
  <c r="F386" i="6"/>
  <c r="E386" i="6"/>
  <c r="D386" i="6"/>
  <c r="G385" i="6"/>
  <c r="F385" i="6"/>
  <c r="G384" i="6"/>
  <c r="F384" i="6"/>
  <c r="G383" i="6"/>
  <c r="F383" i="6"/>
  <c r="G382" i="6"/>
  <c r="F382" i="6"/>
  <c r="G381" i="6"/>
  <c r="F381" i="6"/>
  <c r="G380" i="6"/>
  <c r="F380" i="6"/>
  <c r="G379" i="6"/>
  <c r="F379" i="6"/>
  <c r="G378" i="6"/>
  <c r="F378" i="6"/>
  <c r="G377" i="6"/>
  <c r="F377" i="6"/>
  <c r="E376" i="6"/>
  <c r="D376" i="6"/>
  <c r="G375" i="6"/>
  <c r="F375" i="6"/>
  <c r="G374" i="6"/>
  <c r="F374" i="6"/>
  <c r="G373" i="6"/>
  <c r="F373" i="6"/>
  <c r="G372" i="6"/>
  <c r="F372" i="6"/>
  <c r="G371" i="6"/>
  <c r="F371" i="6"/>
  <c r="G370" i="6"/>
  <c r="F370" i="6"/>
  <c r="G369" i="6"/>
  <c r="F369" i="6"/>
  <c r="G368" i="6"/>
  <c r="F368" i="6"/>
  <c r="E368" i="6"/>
  <c r="D368" i="6"/>
  <c r="G365" i="6"/>
  <c r="G361" i="6" s="1"/>
  <c r="F365" i="6"/>
  <c r="G364" i="6"/>
  <c r="F364" i="6"/>
  <c r="G363" i="6"/>
  <c r="F363" i="6"/>
  <c r="G362" i="6"/>
  <c r="F362" i="6"/>
  <c r="E361" i="6"/>
  <c r="F361" i="6" s="1"/>
  <c r="D361" i="6"/>
  <c r="G360" i="6"/>
  <c r="F360" i="6"/>
  <c r="G359" i="6"/>
  <c r="F359" i="6"/>
  <c r="G358" i="6"/>
  <c r="F358" i="6"/>
  <c r="G357" i="6"/>
  <c r="F357" i="6"/>
  <c r="G356" i="6"/>
  <c r="F356" i="6"/>
  <c r="G355" i="6"/>
  <c r="F355" i="6"/>
  <c r="G354" i="6"/>
  <c r="F354" i="6"/>
  <c r="G353" i="6"/>
  <c r="F353" i="6"/>
  <c r="G352" i="6"/>
  <c r="F352" i="6"/>
  <c r="E351" i="6"/>
  <c r="F351" i="6" s="1"/>
  <c r="D351" i="6"/>
  <c r="G350" i="6"/>
  <c r="F350" i="6"/>
  <c r="G349" i="6"/>
  <c r="F349" i="6"/>
  <c r="G348" i="6"/>
  <c r="F348" i="6"/>
  <c r="G347" i="6"/>
  <c r="F347" i="6"/>
  <c r="G346" i="6"/>
  <c r="F346" i="6"/>
  <c r="G345" i="6"/>
  <c r="F345" i="6"/>
  <c r="G344" i="6"/>
  <c r="F344" i="6"/>
  <c r="G343" i="6"/>
  <c r="F343" i="6"/>
  <c r="G342" i="6"/>
  <c r="F342" i="6"/>
  <c r="G341" i="6"/>
  <c r="F341" i="6"/>
  <c r="G340" i="6"/>
  <c r="G339" i="6" s="1"/>
  <c r="F340" i="6"/>
  <c r="E339" i="6"/>
  <c r="D339" i="6"/>
  <c r="G338" i="6"/>
  <c r="F338" i="6"/>
  <c r="G337" i="6"/>
  <c r="F337" i="6"/>
  <c r="G336" i="6"/>
  <c r="F336" i="6"/>
  <c r="G335" i="6"/>
  <c r="F335" i="6"/>
  <c r="G334" i="6"/>
  <c r="F334" i="6"/>
  <c r="G333" i="6"/>
  <c r="F333" i="6"/>
  <c r="G332" i="6"/>
  <c r="F332" i="6"/>
  <c r="G331" i="6"/>
  <c r="F331" i="6"/>
  <c r="G330" i="6"/>
  <c r="F330" i="6"/>
  <c r="G329" i="6"/>
  <c r="F329" i="6"/>
  <c r="G328" i="6"/>
  <c r="F328" i="6"/>
  <c r="G327" i="6"/>
  <c r="F327" i="6"/>
  <c r="G326" i="6"/>
  <c r="F326" i="6"/>
  <c r="G325" i="6"/>
  <c r="F325" i="6"/>
  <c r="E324" i="6"/>
  <c r="F324" i="6" s="1"/>
  <c r="D324" i="6"/>
  <c r="G323" i="6"/>
  <c r="F323" i="6"/>
  <c r="G322" i="6"/>
  <c r="F322" i="6"/>
  <c r="G321" i="6"/>
  <c r="F321" i="6"/>
  <c r="G320" i="6"/>
  <c r="F320" i="6"/>
  <c r="G319" i="6"/>
  <c r="F319" i="6"/>
  <c r="G318" i="6"/>
  <c r="G315" i="6" s="1"/>
  <c r="F318" i="6"/>
  <c r="G317" i="6"/>
  <c r="F317" i="6"/>
  <c r="G316" i="6"/>
  <c r="F316" i="6"/>
  <c r="E315" i="6"/>
  <c r="E314" i="6" s="1"/>
  <c r="F314" i="6" s="1"/>
  <c r="D315" i="6"/>
  <c r="D314" i="6"/>
  <c r="G313" i="6"/>
  <c r="F313" i="6"/>
  <c r="G312" i="6"/>
  <c r="F312" i="6"/>
  <c r="G311" i="6"/>
  <c r="F311" i="6"/>
  <c r="G310" i="6"/>
  <c r="G303" i="6" s="1"/>
  <c r="F310" i="6"/>
  <c r="G309" i="6"/>
  <c r="F309" i="6"/>
  <c r="G308" i="6"/>
  <c r="F308" i="6"/>
  <c r="G307" i="6"/>
  <c r="F307" i="6"/>
  <c r="G306" i="6"/>
  <c r="F306" i="6"/>
  <c r="G305" i="6"/>
  <c r="F305" i="6"/>
  <c r="G304" i="6"/>
  <c r="F304" i="6"/>
  <c r="E303" i="6"/>
  <c r="F303" i="6" s="1"/>
  <c r="D303" i="6"/>
  <c r="G302" i="6"/>
  <c r="F302" i="6"/>
  <c r="G301" i="6"/>
  <c r="F301" i="6"/>
  <c r="G300" i="6"/>
  <c r="F300" i="6"/>
  <c r="G299" i="6"/>
  <c r="F299" i="6"/>
  <c r="G298" i="6"/>
  <c r="F298" i="6"/>
  <c r="G297" i="6"/>
  <c r="F297" i="6"/>
  <c r="G296" i="6"/>
  <c r="F296" i="6"/>
  <c r="G295" i="6"/>
  <c r="F295" i="6"/>
  <c r="G294" i="6"/>
  <c r="F294" i="6"/>
  <c r="E293" i="6"/>
  <c r="D293" i="6"/>
  <c r="F293" i="6" s="1"/>
  <c r="G292" i="6"/>
  <c r="F292" i="6"/>
  <c r="G291" i="6"/>
  <c r="F291" i="6"/>
  <c r="G290" i="6"/>
  <c r="F290" i="6"/>
  <c r="G289" i="6"/>
  <c r="F289" i="6"/>
  <c r="G288" i="6"/>
  <c r="F288" i="6"/>
  <c r="G287" i="6"/>
  <c r="F287" i="6"/>
  <c r="G286" i="6"/>
  <c r="F286" i="6"/>
  <c r="G285" i="6"/>
  <c r="F285" i="6"/>
  <c r="G284" i="6"/>
  <c r="F284" i="6"/>
  <c r="G283" i="6"/>
  <c r="F283" i="6"/>
  <c r="G282" i="6"/>
  <c r="F282" i="6"/>
  <c r="G281" i="6"/>
  <c r="F281" i="6"/>
  <c r="G280" i="6"/>
  <c r="F280" i="6"/>
  <c r="G279" i="6"/>
  <c r="E279" i="6"/>
  <c r="F279" i="6" s="1"/>
  <c r="D279" i="6"/>
  <c r="G278" i="6"/>
  <c r="F278" i="6"/>
  <c r="G277" i="6"/>
  <c r="F277" i="6"/>
  <c r="G276" i="6"/>
  <c r="F276" i="6"/>
  <c r="G275" i="6"/>
  <c r="F275" i="6"/>
  <c r="G274" i="6"/>
  <c r="F274" i="6"/>
  <c r="G273" i="6"/>
  <c r="F273" i="6"/>
  <c r="G272" i="6"/>
  <c r="F272" i="6"/>
  <c r="G271" i="6"/>
  <c r="F271" i="6"/>
  <c r="G270" i="6"/>
  <c r="F270" i="6"/>
  <c r="G269" i="6"/>
  <c r="F269" i="6"/>
  <c r="G268" i="6"/>
  <c r="F268" i="6"/>
  <c r="G267" i="6"/>
  <c r="F267" i="6"/>
  <c r="G266" i="6"/>
  <c r="F266" i="6"/>
  <c r="G265" i="6"/>
  <c r="F265" i="6"/>
  <c r="G264" i="6"/>
  <c r="F264" i="6"/>
  <c r="G263" i="6"/>
  <c r="F263" i="6"/>
  <c r="G262" i="6"/>
  <c r="F262" i="6"/>
  <c r="E261" i="6"/>
  <c r="D261" i="6"/>
  <c r="D260" i="6" s="1"/>
  <c r="G259" i="6"/>
  <c r="F259" i="6"/>
  <c r="G258" i="6"/>
  <c r="F258" i="6"/>
  <c r="G257" i="6"/>
  <c r="F257" i="6"/>
  <c r="G256" i="6"/>
  <c r="F256" i="6"/>
  <c r="G255" i="6"/>
  <c r="F255" i="6"/>
  <c r="G254" i="6"/>
  <c r="F254" i="6"/>
  <c r="G253" i="6"/>
  <c r="F253" i="6"/>
  <c r="G252" i="6"/>
  <c r="F252" i="6"/>
  <c r="G251" i="6"/>
  <c r="F251" i="6"/>
  <c r="G250" i="6"/>
  <c r="F250" i="6"/>
  <c r="G249" i="6"/>
  <c r="F249" i="6"/>
  <c r="G248" i="6"/>
  <c r="F248" i="6"/>
  <c r="G247" i="6"/>
  <c r="F247" i="6"/>
  <c r="G246" i="6"/>
  <c r="F246" i="6"/>
  <c r="G245" i="6"/>
  <c r="F245" i="6"/>
  <c r="E244" i="6"/>
  <c r="F244" i="6" s="1"/>
  <c r="D244" i="6"/>
  <c r="G243" i="6"/>
  <c r="F243" i="6"/>
  <c r="G242" i="6"/>
  <c r="F242" i="6"/>
  <c r="G241" i="6"/>
  <c r="G240" i="6"/>
  <c r="F240" i="6"/>
  <c r="G239" i="6"/>
  <c r="F239" i="6"/>
  <c r="G238" i="6"/>
  <c r="F238" i="6"/>
  <c r="G237" i="6"/>
  <c r="F237" i="6"/>
  <c r="G236" i="6"/>
  <c r="F236" i="6"/>
  <c r="G235" i="6"/>
  <c r="F235" i="6"/>
  <c r="E234" i="6"/>
  <c r="D234" i="6"/>
  <c r="F234" i="6" s="1"/>
  <c r="G233" i="6"/>
  <c r="F233" i="6"/>
  <c r="G232" i="6"/>
  <c r="F232" i="6"/>
  <c r="G231" i="6"/>
  <c r="F231" i="6"/>
  <c r="G230" i="6"/>
  <c r="F230" i="6"/>
  <c r="G229" i="6"/>
  <c r="F229" i="6"/>
  <c r="G228" i="6"/>
  <c r="F228" i="6"/>
  <c r="G227" i="6"/>
  <c r="F227" i="6"/>
  <c r="G226" i="6"/>
  <c r="F226" i="6"/>
  <c r="G225" i="6"/>
  <c r="F225" i="6"/>
  <c r="G224" i="6"/>
  <c r="F224" i="6"/>
  <c r="G223" i="6"/>
  <c r="F223" i="6"/>
  <c r="G222" i="6"/>
  <c r="F222" i="6"/>
  <c r="E222" i="6"/>
  <c r="E221" i="6" s="1"/>
  <c r="D222" i="6"/>
  <c r="G220" i="6"/>
  <c r="F220" i="6"/>
  <c r="G219" i="6"/>
  <c r="F219" i="6"/>
  <c r="G218" i="6"/>
  <c r="F218" i="6"/>
  <c r="G217" i="6"/>
  <c r="G215" i="6" s="1"/>
  <c r="F217" i="6"/>
  <c r="G216" i="6"/>
  <c r="E215" i="6"/>
  <c r="D215" i="6"/>
  <c r="G214" i="6"/>
  <c r="F214" i="6"/>
  <c r="G213" i="6"/>
  <c r="F213" i="6"/>
  <c r="G212" i="6"/>
  <c r="F212" i="6"/>
  <c r="G211" i="6"/>
  <c r="F211" i="6"/>
  <c r="G210" i="6"/>
  <c r="F210" i="6"/>
  <c r="G209" i="6"/>
  <c r="F209" i="6"/>
  <c r="G208" i="6"/>
  <c r="F208" i="6"/>
  <c r="G207" i="6"/>
  <c r="F207" i="6"/>
  <c r="E206" i="6"/>
  <c r="F206" i="6" s="1"/>
  <c r="D206" i="6"/>
  <c r="G205" i="6"/>
  <c r="F205" i="6"/>
  <c r="G204" i="6"/>
  <c r="F204" i="6"/>
  <c r="G203" i="6"/>
  <c r="F203" i="6"/>
  <c r="G202" i="6"/>
  <c r="F202" i="6"/>
  <c r="G201" i="6"/>
  <c r="F201" i="6"/>
  <c r="G200" i="6"/>
  <c r="F200" i="6"/>
  <c r="G199" i="6"/>
  <c r="F199" i="6"/>
  <c r="G198" i="6"/>
  <c r="F198" i="6"/>
  <c r="G197" i="6"/>
  <c r="F197" i="6"/>
  <c r="G196" i="6"/>
  <c r="F196" i="6"/>
  <c r="G195" i="6"/>
  <c r="F195" i="6"/>
  <c r="G194" i="6"/>
  <c r="F194" i="6"/>
  <c r="G193" i="6"/>
  <c r="F193" i="6"/>
  <c r="G192" i="6"/>
  <c r="F192" i="6"/>
  <c r="E191" i="6"/>
  <c r="F191" i="6" s="1"/>
  <c r="D191" i="6"/>
  <c r="G190" i="6"/>
  <c r="F190" i="6"/>
  <c r="G189" i="6"/>
  <c r="G188" i="6"/>
  <c r="G187" i="6"/>
  <c r="G186" i="6"/>
  <c r="G185" i="6"/>
  <c r="F185" i="6"/>
  <c r="G184" i="6"/>
  <c r="F184" i="6"/>
  <c r="G183" i="6"/>
  <c r="F183" i="6"/>
  <c r="G182" i="6"/>
  <c r="G172" i="6" s="1"/>
  <c r="F182" i="6"/>
  <c r="G181" i="6"/>
  <c r="F181" i="6"/>
  <c r="G180" i="6"/>
  <c r="F180" i="6"/>
  <c r="G179" i="6"/>
  <c r="F179" i="6"/>
  <c r="G178" i="6"/>
  <c r="G177" i="6"/>
  <c r="F177" i="6"/>
  <c r="G176" i="6"/>
  <c r="F176" i="6"/>
  <c r="G175" i="6"/>
  <c r="F175" i="6"/>
  <c r="G174" i="6"/>
  <c r="F174" i="6"/>
  <c r="G173" i="6"/>
  <c r="F173" i="6"/>
  <c r="F172" i="6"/>
  <c r="E172" i="6"/>
  <c r="D172" i="6"/>
  <c r="G171" i="6"/>
  <c r="F171" i="6"/>
  <c r="G170" i="6"/>
  <c r="F170" i="6"/>
  <c r="G169" i="6"/>
  <c r="F169" i="6"/>
  <c r="G168" i="6"/>
  <c r="F168" i="6"/>
  <c r="G167" i="6"/>
  <c r="F167" i="6"/>
  <c r="G166" i="6"/>
  <c r="F166" i="6"/>
  <c r="G165" i="6"/>
  <c r="F165" i="6"/>
  <c r="G164" i="6"/>
  <c r="F164" i="6"/>
  <c r="G163" i="6"/>
  <c r="G162" i="6" s="1"/>
  <c r="F163" i="6"/>
  <c r="E162" i="6"/>
  <c r="D162" i="6"/>
  <c r="D161" i="6" s="1"/>
  <c r="G159" i="6"/>
  <c r="F159" i="6"/>
  <c r="G158" i="6"/>
  <c r="F158" i="6"/>
  <c r="G157" i="6"/>
  <c r="F157" i="6"/>
  <c r="G156" i="6"/>
  <c r="F156" i="6"/>
  <c r="G155" i="6"/>
  <c r="F155" i="6"/>
  <c r="G154" i="6"/>
  <c r="G153" i="6" s="1"/>
  <c r="F154" i="6"/>
  <c r="F153" i="6"/>
  <c r="E153" i="6"/>
  <c r="D153" i="6"/>
  <c r="G152" i="6"/>
  <c r="F152" i="6"/>
  <c r="G151" i="6"/>
  <c r="E151" i="6"/>
  <c r="F151" i="6" s="1"/>
  <c r="D151" i="6"/>
  <c r="G150" i="6"/>
  <c r="F150" i="6"/>
  <c r="G149" i="6"/>
  <c r="F149" i="6"/>
  <c r="G148" i="6"/>
  <c r="G147" i="6" s="1"/>
  <c r="F148" i="6"/>
  <c r="E147" i="6"/>
  <c r="D147" i="6"/>
  <c r="G146" i="6"/>
  <c r="G145" i="6" s="1"/>
  <c r="F146" i="6"/>
  <c r="E145" i="6"/>
  <c r="D145" i="6"/>
  <c r="G143" i="6"/>
  <c r="F143" i="6"/>
  <c r="G142" i="6"/>
  <c r="F142" i="6"/>
  <c r="G141" i="6"/>
  <c r="F141" i="6"/>
  <c r="G140" i="6"/>
  <c r="F140" i="6"/>
  <c r="G139" i="6"/>
  <c r="F139" i="6"/>
  <c r="G138" i="6"/>
  <c r="F138" i="6"/>
  <c r="G137" i="6"/>
  <c r="F137" i="6"/>
  <c r="G136" i="6"/>
  <c r="G135" i="6" s="1"/>
  <c r="F136" i="6"/>
  <c r="E135" i="6"/>
  <c r="F135" i="6" s="1"/>
  <c r="D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F126" i="6"/>
  <c r="G125" i="6"/>
  <c r="F125" i="6"/>
  <c r="G124" i="6"/>
  <c r="F124" i="6"/>
  <c r="E124" i="6"/>
  <c r="D124" i="6"/>
  <c r="G123" i="6"/>
  <c r="F123" i="6"/>
  <c r="G122" i="6"/>
  <c r="F122" i="6"/>
  <c r="G121" i="6"/>
  <c r="F121" i="6"/>
  <c r="G120" i="6"/>
  <c r="G118" i="6" s="1"/>
  <c r="F120" i="6"/>
  <c r="G119" i="6"/>
  <c r="F119" i="6"/>
  <c r="F118" i="6"/>
  <c r="E118" i="6"/>
  <c r="D118" i="6"/>
  <c r="E117" i="6"/>
  <c r="D117" i="6"/>
  <c r="G116" i="6"/>
  <c r="G115" i="6"/>
  <c r="F115" i="6"/>
  <c r="G114" i="6"/>
  <c r="G112" i="6" s="1"/>
  <c r="G111" i="6" s="1"/>
  <c r="F114" i="6"/>
  <c r="G113" i="6"/>
  <c r="F113" i="6"/>
  <c r="F112" i="6"/>
  <c r="E112" i="6"/>
  <c r="E111" i="6" s="1"/>
  <c r="F111" i="6" s="1"/>
  <c r="D112" i="6"/>
  <c r="D111" i="6"/>
  <c r="G110" i="6"/>
  <c r="G109" i="6"/>
  <c r="F109" i="6"/>
  <c r="G108" i="6"/>
  <c r="G107" i="6"/>
  <c r="E107" i="6"/>
  <c r="F107" i="6" s="1"/>
  <c r="D107" i="6"/>
  <c r="G106" i="6"/>
  <c r="G104" i="6" s="1"/>
  <c r="F106" i="6"/>
  <c r="G105" i="6"/>
  <c r="F105" i="6"/>
  <c r="F104" i="6"/>
  <c r="E104" i="6"/>
  <c r="D104" i="6"/>
  <c r="G103" i="6"/>
  <c r="F103" i="6"/>
  <c r="G102" i="6"/>
  <c r="F102" i="6"/>
  <c r="E101" i="6"/>
  <c r="D101" i="6"/>
  <c r="F101" i="6" s="1"/>
  <c r="G100" i="6"/>
  <c r="G99" i="6" s="1"/>
  <c r="F100" i="6"/>
  <c r="E99" i="6"/>
  <c r="F99" i="6" s="1"/>
  <c r="D99" i="6"/>
  <c r="G98" i="6"/>
  <c r="F98" i="6"/>
  <c r="G97" i="6"/>
  <c r="E97" i="6"/>
  <c r="F97" i="6" s="1"/>
  <c r="D97" i="6"/>
  <c r="G96" i="6"/>
  <c r="F96" i="6"/>
  <c r="G95" i="6"/>
  <c r="G93" i="6" s="1"/>
  <c r="F95" i="6"/>
  <c r="G94" i="6"/>
  <c r="F94" i="6"/>
  <c r="E93" i="6"/>
  <c r="F93" i="6" s="1"/>
  <c r="D93" i="6"/>
  <c r="G92" i="6"/>
  <c r="F92" i="6"/>
  <c r="G91" i="6"/>
  <c r="F91" i="6"/>
  <c r="G90" i="6"/>
  <c r="F90" i="6"/>
  <c r="G89" i="6"/>
  <c r="F89" i="6"/>
  <c r="G88" i="6"/>
  <c r="F88" i="6"/>
  <c r="G87" i="6"/>
  <c r="E87" i="6"/>
  <c r="E84" i="6" s="1"/>
  <c r="D87" i="6"/>
  <c r="G86" i="6"/>
  <c r="F86" i="6"/>
  <c r="G85" i="6"/>
  <c r="E85" i="6"/>
  <c r="F85" i="6" s="1"/>
  <c r="D85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E76" i="6"/>
  <c r="E75" i="6" s="1"/>
  <c r="D76" i="6"/>
  <c r="F76" i="6" s="1"/>
  <c r="G74" i="6"/>
  <c r="F74" i="6"/>
  <c r="G73" i="6"/>
  <c r="F73" i="6"/>
  <c r="G72" i="6"/>
  <c r="E72" i="6"/>
  <c r="F72" i="6" s="1"/>
  <c r="D72" i="6"/>
  <c r="D33" i="6" s="1"/>
  <c r="G71" i="6"/>
  <c r="G69" i="6" s="1"/>
  <c r="F71" i="6"/>
  <c r="G70" i="6"/>
  <c r="F70" i="6"/>
  <c r="E69" i="6"/>
  <c r="F69" i="6" s="1"/>
  <c r="D69" i="6"/>
  <c r="G68" i="6"/>
  <c r="F68" i="6"/>
  <c r="G67" i="6"/>
  <c r="F67" i="6"/>
  <c r="G66" i="6"/>
  <c r="F66" i="6"/>
  <c r="E66" i="6"/>
  <c r="D66" i="6"/>
  <c r="G65" i="6"/>
  <c r="F65" i="6"/>
  <c r="G64" i="6"/>
  <c r="F64" i="6"/>
  <c r="G63" i="6"/>
  <c r="G60" i="6" s="1"/>
  <c r="F63" i="6"/>
  <c r="G62" i="6"/>
  <c r="F62" i="6"/>
  <c r="G61" i="6"/>
  <c r="F61" i="6"/>
  <c r="F60" i="6"/>
  <c r="E60" i="6"/>
  <c r="D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G34" i="6" s="1"/>
  <c r="G33" i="6" s="1"/>
  <c r="F36" i="6"/>
  <c r="G35" i="6"/>
  <c r="F35" i="6"/>
  <c r="F34" i="6"/>
  <c r="E34" i="6"/>
  <c r="D34" i="6"/>
  <c r="G32" i="6"/>
  <c r="F32" i="6"/>
  <c r="G31" i="6"/>
  <c r="F31" i="6"/>
  <c r="G30" i="6"/>
  <c r="E30" i="6"/>
  <c r="F30" i="6" s="1"/>
  <c r="D30" i="6"/>
  <c r="G29" i="6"/>
  <c r="F29" i="6"/>
  <c r="G28" i="6"/>
  <c r="F28" i="6"/>
  <c r="G27" i="6"/>
  <c r="F27" i="6"/>
  <c r="E27" i="6"/>
  <c r="D27" i="6"/>
  <c r="G26" i="6"/>
  <c r="F26" i="6"/>
  <c r="G25" i="6"/>
  <c r="F25" i="6"/>
  <c r="E25" i="6"/>
  <c r="D25" i="6"/>
  <c r="G24" i="6"/>
  <c r="F24" i="6"/>
  <c r="G23" i="6"/>
  <c r="F23" i="6"/>
  <c r="G22" i="6"/>
  <c r="F22" i="6"/>
  <c r="E22" i="6"/>
  <c r="D22" i="6"/>
  <c r="G21" i="6"/>
  <c r="F21" i="6"/>
  <c r="G20" i="6"/>
  <c r="F20" i="6"/>
  <c r="E20" i="6"/>
  <c r="D20" i="6"/>
  <c r="G19" i="6"/>
  <c r="F19" i="6"/>
  <c r="G18" i="6"/>
  <c r="G17" i="6" s="1"/>
  <c r="F18" i="6"/>
  <c r="E17" i="6"/>
  <c r="F17" i="6" s="1"/>
  <c r="D17" i="6"/>
  <c r="G16" i="6"/>
  <c r="F16" i="6"/>
  <c r="G15" i="6"/>
  <c r="F15" i="6"/>
  <c r="G14" i="6"/>
  <c r="F14" i="6"/>
  <c r="G13" i="6"/>
  <c r="F13" i="6"/>
  <c r="G12" i="6"/>
  <c r="F12" i="6"/>
  <c r="G11" i="6"/>
  <c r="F11" i="6"/>
  <c r="E10" i="6"/>
  <c r="D10" i="6"/>
  <c r="G73" i="5"/>
  <c r="G72" i="5" s="1"/>
  <c r="F73" i="5"/>
  <c r="E72" i="5"/>
  <c r="F72" i="5" s="1"/>
  <c r="D72" i="5"/>
  <c r="F71" i="5"/>
  <c r="E71" i="5"/>
  <c r="G71" i="5" s="1"/>
  <c r="G70" i="5"/>
  <c r="F70" i="5"/>
  <c r="G68" i="5"/>
  <c r="F68" i="5"/>
  <c r="D67" i="5"/>
  <c r="D66" i="5"/>
  <c r="G65" i="5"/>
  <c r="F65" i="5"/>
  <c r="G64" i="5"/>
  <c r="F64" i="5"/>
  <c r="G63" i="5"/>
  <c r="F63" i="5"/>
  <c r="G62" i="5"/>
  <c r="F62" i="5"/>
  <c r="G61" i="5"/>
  <c r="G60" i="5" s="1"/>
  <c r="F61" i="5"/>
  <c r="E60" i="5"/>
  <c r="D60" i="5"/>
  <c r="F60" i="5" s="1"/>
  <c r="G58" i="5"/>
  <c r="F58" i="5"/>
  <c r="G57" i="5"/>
  <c r="F57" i="5"/>
  <c r="E56" i="5"/>
  <c r="D55" i="5"/>
  <c r="G54" i="5"/>
  <c r="F54" i="5"/>
  <c r="G53" i="5"/>
  <c r="F53" i="5"/>
  <c r="G52" i="5"/>
  <c r="F52" i="5"/>
  <c r="F51" i="5"/>
  <c r="E51" i="5"/>
  <c r="D51" i="5"/>
  <c r="G48" i="5"/>
  <c r="F48" i="5"/>
  <c r="G46" i="5"/>
  <c r="F46" i="5"/>
  <c r="D45" i="5"/>
  <c r="D44" i="5" s="1"/>
  <c r="G43" i="5"/>
  <c r="F43" i="5"/>
  <c r="G41" i="5"/>
  <c r="F41" i="5"/>
  <c r="G40" i="5"/>
  <c r="F40" i="5"/>
  <c r="D39" i="5"/>
  <c r="G38" i="5"/>
  <c r="F38" i="5"/>
  <c r="G37" i="5"/>
  <c r="F37" i="5"/>
  <c r="G36" i="5"/>
  <c r="F36" i="5"/>
  <c r="F35" i="5"/>
  <c r="E35" i="5"/>
  <c r="D35" i="5"/>
  <c r="D33" i="5"/>
  <c r="G31" i="5"/>
  <c r="F31" i="5"/>
  <c r="G30" i="5"/>
  <c r="F30" i="5"/>
  <c r="F29" i="5"/>
  <c r="E29" i="5"/>
  <c r="G29" i="5" s="1"/>
  <c r="E28" i="5"/>
  <c r="G27" i="5"/>
  <c r="F27" i="5"/>
  <c r="G26" i="5"/>
  <c r="F26" i="5"/>
  <c r="G25" i="5"/>
  <c r="F25" i="5"/>
  <c r="D24" i="5"/>
  <c r="E23" i="5"/>
  <c r="G23" i="5" s="1"/>
  <c r="G22" i="5"/>
  <c r="F22" i="5"/>
  <c r="E22" i="5"/>
  <c r="D22" i="5"/>
  <c r="E21" i="5"/>
  <c r="G21" i="5" s="1"/>
  <c r="G20" i="5"/>
  <c r="F20" i="5"/>
  <c r="E20" i="5"/>
  <c r="G18" i="5"/>
  <c r="F18" i="5"/>
  <c r="G17" i="5"/>
  <c r="F17" i="5"/>
  <c r="D16" i="5"/>
  <c r="G14" i="5"/>
  <c r="F14" i="5"/>
  <c r="E14" i="5"/>
  <c r="F13" i="5"/>
  <c r="E13" i="5"/>
  <c r="G13" i="5" s="1"/>
  <c r="D8" i="5"/>
  <c r="D7" i="5" s="1"/>
  <c r="G426" i="4"/>
  <c r="F426" i="4"/>
  <c r="G425" i="4"/>
  <c r="F425" i="4"/>
  <c r="G424" i="4"/>
  <c r="F424" i="4"/>
  <c r="G423" i="4"/>
  <c r="F423" i="4"/>
  <c r="G422" i="4"/>
  <c r="F422" i="4"/>
  <c r="G421" i="4"/>
  <c r="F421" i="4"/>
  <c r="G420" i="4"/>
  <c r="F420" i="4"/>
  <c r="G419" i="4"/>
  <c r="F419" i="4"/>
  <c r="G418" i="4"/>
  <c r="F418" i="4"/>
  <c r="G417" i="4"/>
  <c r="F417" i="4"/>
  <c r="G416" i="4"/>
  <c r="F416" i="4"/>
  <c r="G415" i="4"/>
  <c r="F415" i="4"/>
  <c r="G414" i="4"/>
  <c r="F414" i="4"/>
  <c r="G413" i="4"/>
  <c r="F413" i="4"/>
  <c r="G412" i="4"/>
  <c r="G411" i="4" s="1"/>
  <c r="E412" i="4"/>
  <c r="D412" i="4"/>
  <c r="D411" i="4" s="1"/>
  <c r="E411" i="4"/>
  <c r="F411" i="4" s="1"/>
  <c r="G410" i="4"/>
  <c r="F410" i="4"/>
  <c r="G409" i="4"/>
  <c r="F409" i="4"/>
  <c r="G408" i="4"/>
  <c r="F408" i="4"/>
  <c r="G407" i="4"/>
  <c r="F407" i="4"/>
  <c r="G406" i="4"/>
  <c r="F406" i="4"/>
  <c r="G405" i="4"/>
  <c r="F405" i="4"/>
  <c r="G404" i="4"/>
  <c r="G401" i="4" s="1"/>
  <c r="F404" i="4"/>
  <c r="G403" i="4"/>
  <c r="F403" i="4"/>
  <c r="G402" i="4"/>
  <c r="F402" i="4"/>
  <c r="F401" i="4"/>
  <c r="E401" i="4"/>
  <c r="D401" i="4"/>
  <c r="G400" i="4"/>
  <c r="F400" i="4"/>
  <c r="G399" i="4"/>
  <c r="F399" i="4"/>
  <c r="G398" i="4"/>
  <c r="F398" i="4"/>
  <c r="G397" i="4"/>
  <c r="F397" i="4"/>
  <c r="G396" i="4"/>
  <c r="G395" i="4"/>
  <c r="G394" i="4"/>
  <c r="G393" i="4"/>
  <c r="F393" i="4"/>
  <c r="G392" i="4"/>
  <c r="F392" i="4"/>
  <c r="G391" i="4"/>
  <c r="F391" i="4"/>
  <c r="G390" i="4"/>
  <c r="F390" i="4"/>
  <c r="G389" i="4"/>
  <c r="F389" i="4"/>
  <c r="G388" i="4"/>
  <c r="F388" i="4"/>
  <c r="G387" i="4"/>
  <c r="F387" i="4"/>
  <c r="E386" i="4"/>
  <c r="F386" i="4" s="1"/>
  <c r="D386" i="4"/>
  <c r="G385" i="4"/>
  <c r="F385" i="4"/>
  <c r="G384" i="4"/>
  <c r="F384" i="4"/>
  <c r="G383" i="4"/>
  <c r="F383" i="4"/>
  <c r="G382" i="4"/>
  <c r="F382" i="4"/>
  <c r="G381" i="4"/>
  <c r="F381" i="4"/>
  <c r="G380" i="4"/>
  <c r="F380" i="4"/>
  <c r="G379" i="4"/>
  <c r="F379" i="4"/>
  <c r="G378" i="4"/>
  <c r="F378" i="4"/>
  <c r="G377" i="4"/>
  <c r="F377" i="4"/>
  <c r="E376" i="4"/>
  <c r="D376" i="4"/>
  <c r="D367" i="4" s="1"/>
  <c r="D366" i="4" s="1"/>
  <c r="G375" i="4"/>
  <c r="F375" i="4"/>
  <c r="G374" i="4"/>
  <c r="F374" i="4"/>
  <c r="G373" i="4"/>
  <c r="F373" i="4"/>
  <c r="G372" i="4"/>
  <c r="F372" i="4"/>
  <c r="G371" i="4"/>
  <c r="F371" i="4"/>
  <c r="G370" i="4"/>
  <c r="F370" i="4"/>
  <c r="G369" i="4"/>
  <c r="F369" i="4"/>
  <c r="E368" i="4"/>
  <c r="D368" i="4"/>
  <c r="G365" i="4"/>
  <c r="F365" i="4"/>
  <c r="G364" i="4"/>
  <c r="F364" i="4"/>
  <c r="G363" i="4"/>
  <c r="F363" i="4"/>
  <c r="G362" i="4"/>
  <c r="F362" i="4"/>
  <c r="E361" i="4"/>
  <c r="F361" i="4" s="1"/>
  <c r="D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F353" i="4"/>
  <c r="G352" i="4"/>
  <c r="F352" i="4"/>
  <c r="E351" i="4"/>
  <c r="D351" i="4"/>
  <c r="G350" i="4"/>
  <c r="F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E339" i="4"/>
  <c r="D339" i="4"/>
  <c r="D314" i="4" s="1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F330" i="4"/>
  <c r="G329" i="4"/>
  <c r="F329" i="4"/>
  <c r="G328" i="4"/>
  <c r="F328" i="4"/>
  <c r="G327" i="4"/>
  <c r="F327" i="4"/>
  <c r="G326" i="4"/>
  <c r="F326" i="4"/>
  <c r="G325" i="4"/>
  <c r="F325" i="4"/>
  <c r="E324" i="4"/>
  <c r="F324" i="4" s="1"/>
  <c r="D324" i="4"/>
  <c r="G323" i="4"/>
  <c r="F323" i="4"/>
  <c r="G322" i="4"/>
  <c r="F322" i="4"/>
  <c r="G321" i="4"/>
  <c r="F321" i="4"/>
  <c r="G320" i="4"/>
  <c r="F320" i="4"/>
  <c r="G319" i="4"/>
  <c r="F319" i="4"/>
  <c r="G318" i="4"/>
  <c r="F318" i="4"/>
  <c r="G317" i="4"/>
  <c r="F317" i="4"/>
  <c r="G316" i="4"/>
  <c r="F316" i="4"/>
  <c r="E315" i="4"/>
  <c r="D315" i="4"/>
  <c r="G313" i="4"/>
  <c r="F313" i="4"/>
  <c r="G312" i="4"/>
  <c r="F312" i="4"/>
  <c r="G311" i="4"/>
  <c r="F311" i="4"/>
  <c r="G310" i="4"/>
  <c r="F310" i="4"/>
  <c r="G309" i="4"/>
  <c r="F309" i="4"/>
  <c r="G308" i="4"/>
  <c r="F308" i="4"/>
  <c r="G307" i="4"/>
  <c r="F307" i="4"/>
  <c r="G306" i="4"/>
  <c r="F306" i="4"/>
  <c r="G305" i="4"/>
  <c r="G303" i="4" s="1"/>
  <c r="F305" i="4"/>
  <c r="G304" i="4"/>
  <c r="F304" i="4"/>
  <c r="E303" i="4"/>
  <c r="E59" i="3" s="1"/>
  <c r="D303" i="4"/>
  <c r="D260" i="4" s="1"/>
  <c r="G302" i="4"/>
  <c r="F302" i="4"/>
  <c r="G301" i="4"/>
  <c r="F301" i="4"/>
  <c r="G300" i="4"/>
  <c r="F300" i="4"/>
  <c r="G299" i="4"/>
  <c r="G293" i="4" s="1"/>
  <c r="F299" i="4"/>
  <c r="G298" i="4"/>
  <c r="F298" i="4"/>
  <c r="G297" i="4"/>
  <c r="F297" i="4"/>
  <c r="G296" i="4"/>
  <c r="F296" i="4"/>
  <c r="G295" i="4"/>
  <c r="F295" i="4"/>
  <c r="G294" i="4"/>
  <c r="F294" i="4"/>
  <c r="F293" i="4"/>
  <c r="E293" i="4"/>
  <c r="E58" i="3" s="1"/>
  <c r="D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G279" i="4" s="1"/>
  <c r="F280" i="4"/>
  <c r="E279" i="4"/>
  <c r="D279" i="4"/>
  <c r="G278" i="4"/>
  <c r="F278" i="4"/>
  <c r="G277" i="4"/>
  <c r="F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G261" i="4" s="1"/>
  <c r="G260" i="4" s="1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F261" i="4"/>
  <c r="E261" i="4"/>
  <c r="D261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G244" i="4" s="1"/>
  <c r="F245" i="4"/>
  <c r="E244" i="4"/>
  <c r="D244" i="4"/>
  <c r="D221" i="4" s="1"/>
  <c r="G243" i="4"/>
  <c r="F243" i="4"/>
  <c r="G242" i="4"/>
  <c r="F242" i="4"/>
  <c r="G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F234" i="4"/>
  <c r="E234" i="4"/>
  <c r="E53" i="3" s="1"/>
  <c r="D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E222" i="4"/>
  <c r="D222" i="4"/>
  <c r="G220" i="4"/>
  <c r="F220" i="4"/>
  <c r="G219" i="4"/>
  <c r="F219" i="4"/>
  <c r="G218" i="4"/>
  <c r="F218" i="4"/>
  <c r="G217" i="4"/>
  <c r="F217" i="4"/>
  <c r="G216" i="4"/>
  <c r="G215" i="4" s="1"/>
  <c r="E215" i="4"/>
  <c r="D215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E206" i="4"/>
  <c r="D206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G196" i="4"/>
  <c r="F196" i="4"/>
  <c r="G195" i="4"/>
  <c r="G191" i="4" s="1"/>
  <c r="F195" i="4"/>
  <c r="G194" i="4"/>
  <c r="F194" i="4"/>
  <c r="G193" i="4"/>
  <c r="F193" i="4"/>
  <c r="G192" i="4"/>
  <c r="F192" i="4"/>
  <c r="E191" i="4"/>
  <c r="D191" i="4"/>
  <c r="G190" i="4"/>
  <c r="F190" i="4"/>
  <c r="G189" i="4"/>
  <c r="G188" i="4"/>
  <c r="G187" i="4"/>
  <c r="G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G177" i="4"/>
  <c r="F177" i="4"/>
  <c r="G176" i="4"/>
  <c r="F176" i="4"/>
  <c r="G175" i="4"/>
  <c r="F175" i="4"/>
  <c r="G174" i="4"/>
  <c r="F174" i="4"/>
  <c r="G173" i="4"/>
  <c r="F173" i="4"/>
  <c r="E172" i="4"/>
  <c r="D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G163" i="4"/>
  <c r="F163" i="4"/>
  <c r="G162" i="4"/>
  <c r="E162" i="4"/>
  <c r="F162" i="4" s="1"/>
  <c r="D162" i="4"/>
  <c r="G159" i="4"/>
  <c r="F159" i="4"/>
  <c r="G158" i="4"/>
  <c r="F158" i="4"/>
  <c r="G157" i="4"/>
  <c r="F157" i="4"/>
  <c r="G156" i="4"/>
  <c r="F156" i="4"/>
  <c r="G155" i="4"/>
  <c r="G153" i="4" s="1"/>
  <c r="F155" i="4"/>
  <c r="G154" i="4"/>
  <c r="F154" i="4"/>
  <c r="E153" i="4"/>
  <c r="F153" i="4" s="1"/>
  <c r="D153" i="4"/>
  <c r="G152" i="4"/>
  <c r="F152" i="4"/>
  <c r="G151" i="4"/>
  <c r="E151" i="4"/>
  <c r="E42" i="7" s="1"/>
  <c r="D151" i="4"/>
  <c r="G150" i="4"/>
  <c r="F150" i="4"/>
  <c r="G149" i="4"/>
  <c r="F149" i="4"/>
  <c r="G148" i="4"/>
  <c r="G147" i="4" s="1"/>
  <c r="F148" i="4"/>
  <c r="F147" i="4"/>
  <c r="E147" i="4"/>
  <c r="D147" i="4"/>
  <c r="G146" i="4"/>
  <c r="F146" i="4"/>
  <c r="G145" i="4"/>
  <c r="E145" i="4"/>
  <c r="F145" i="4" s="1"/>
  <c r="D145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E135" i="4"/>
  <c r="F135" i="4" s="1"/>
  <c r="D135" i="4"/>
  <c r="G134" i="4"/>
  <c r="F134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F124" i="4"/>
  <c r="E124" i="4"/>
  <c r="D124" i="4"/>
  <c r="G123" i="4"/>
  <c r="F123" i="4"/>
  <c r="G122" i="4"/>
  <c r="F122" i="4"/>
  <c r="G121" i="4"/>
  <c r="F121" i="4"/>
  <c r="G120" i="4"/>
  <c r="F120" i="4"/>
  <c r="G119" i="4"/>
  <c r="F119" i="4"/>
  <c r="E118" i="4"/>
  <c r="D118" i="4"/>
  <c r="D117" i="4"/>
  <c r="G116" i="4"/>
  <c r="G115" i="4"/>
  <c r="F115" i="4"/>
  <c r="G114" i="4"/>
  <c r="F114" i="4"/>
  <c r="G113" i="4"/>
  <c r="F113" i="4"/>
  <c r="G112" i="4"/>
  <c r="G111" i="4" s="1"/>
  <c r="F112" i="4"/>
  <c r="E112" i="4"/>
  <c r="D112" i="4"/>
  <c r="D111" i="4"/>
  <c r="G110" i="4"/>
  <c r="G109" i="4"/>
  <c r="F109" i="4"/>
  <c r="G108" i="4"/>
  <c r="G107" i="4"/>
  <c r="F107" i="4"/>
  <c r="E107" i="4"/>
  <c r="E32" i="7" s="1"/>
  <c r="D107" i="4"/>
  <c r="G106" i="4"/>
  <c r="F106" i="4"/>
  <c r="G105" i="4"/>
  <c r="F105" i="4"/>
  <c r="G104" i="4"/>
  <c r="E104" i="4"/>
  <c r="E31" i="3" s="1"/>
  <c r="F31" i="3" s="1"/>
  <c r="D104" i="4"/>
  <c r="G103" i="4"/>
  <c r="F103" i="4"/>
  <c r="G102" i="4"/>
  <c r="G101" i="4" s="1"/>
  <c r="F102" i="4"/>
  <c r="F101" i="4"/>
  <c r="E101" i="4"/>
  <c r="D101" i="4"/>
  <c r="G100" i="4"/>
  <c r="G99" i="4" s="1"/>
  <c r="F100" i="4"/>
  <c r="E99" i="4"/>
  <c r="D99" i="4"/>
  <c r="F99" i="4" s="1"/>
  <c r="G98" i="4"/>
  <c r="G97" i="4" s="1"/>
  <c r="F98" i="4"/>
  <c r="E97" i="4"/>
  <c r="D97" i="4"/>
  <c r="G96" i="4"/>
  <c r="F96" i="4"/>
  <c r="G95" i="4"/>
  <c r="F95" i="4"/>
  <c r="G94" i="4"/>
  <c r="F94" i="4"/>
  <c r="E93" i="4"/>
  <c r="D93" i="4"/>
  <c r="G92" i="4"/>
  <c r="F92" i="4"/>
  <c r="G91" i="4"/>
  <c r="F91" i="4"/>
  <c r="G90" i="4"/>
  <c r="F90" i="4"/>
  <c r="G89" i="4"/>
  <c r="G87" i="4" s="1"/>
  <c r="F89" i="4"/>
  <c r="G88" i="4"/>
  <c r="F88" i="4"/>
  <c r="E87" i="4"/>
  <c r="E26" i="3" s="1"/>
  <c r="D87" i="4"/>
  <c r="G86" i="4"/>
  <c r="G85" i="4" s="1"/>
  <c r="F86" i="4"/>
  <c r="E85" i="4"/>
  <c r="D85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E76" i="4"/>
  <c r="D76" i="4"/>
  <c r="D75" i="4" s="1"/>
  <c r="F75" i="4"/>
  <c r="E75" i="4"/>
  <c r="G74" i="4"/>
  <c r="F74" i="4"/>
  <c r="G73" i="4"/>
  <c r="F73" i="4"/>
  <c r="G72" i="4"/>
  <c r="E72" i="4"/>
  <c r="D72" i="4"/>
  <c r="G71" i="4"/>
  <c r="G69" i="4" s="1"/>
  <c r="F71" i="4"/>
  <c r="G70" i="4"/>
  <c r="F70" i="4"/>
  <c r="E69" i="4"/>
  <c r="D69" i="4"/>
  <c r="G68" i="4"/>
  <c r="F68" i="4"/>
  <c r="G67" i="4"/>
  <c r="G66" i="4" s="1"/>
  <c r="F67" i="4"/>
  <c r="F66" i="4"/>
  <c r="E66" i="4"/>
  <c r="E19" i="5" s="1"/>
  <c r="D66" i="4"/>
  <c r="G65" i="4"/>
  <c r="F65" i="4"/>
  <c r="G64" i="4"/>
  <c r="F64" i="4"/>
  <c r="G63" i="4"/>
  <c r="F63" i="4"/>
  <c r="G62" i="4"/>
  <c r="F62" i="4"/>
  <c r="G61" i="4"/>
  <c r="F61" i="4"/>
  <c r="E60" i="4"/>
  <c r="D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F34" i="4"/>
  <c r="E34" i="4"/>
  <c r="D34" i="4"/>
  <c r="G32" i="4"/>
  <c r="F32" i="4"/>
  <c r="G31" i="4"/>
  <c r="G30" i="4" s="1"/>
  <c r="F31" i="4"/>
  <c r="F30" i="4"/>
  <c r="E30" i="4"/>
  <c r="D30" i="4"/>
  <c r="G29" i="4"/>
  <c r="F29" i="4"/>
  <c r="G28" i="4"/>
  <c r="G27" i="4" s="1"/>
  <c r="F28" i="4"/>
  <c r="F27" i="4"/>
  <c r="E27" i="4"/>
  <c r="F14" i="12" s="1"/>
  <c r="D27" i="4"/>
  <c r="G26" i="4"/>
  <c r="F26" i="4"/>
  <c r="G25" i="4"/>
  <c r="E25" i="4"/>
  <c r="E13" i="3" s="1"/>
  <c r="D25" i="4"/>
  <c r="G24" i="4"/>
  <c r="F24" i="4"/>
  <c r="G23" i="4"/>
  <c r="F23" i="4"/>
  <c r="G22" i="4"/>
  <c r="F22" i="4"/>
  <c r="E22" i="4"/>
  <c r="D22" i="4"/>
  <c r="G21" i="4"/>
  <c r="G20" i="4" s="1"/>
  <c r="F21" i="4"/>
  <c r="F20" i="4"/>
  <c r="E20" i="4"/>
  <c r="D20" i="4"/>
  <c r="G19" i="4"/>
  <c r="F19" i="4"/>
  <c r="G18" i="4"/>
  <c r="F18" i="4"/>
  <c r="G17" i="4"/>
  <c r="F17" i="4"/>
  <c r="E17" i="4"/>
  <c r="F10" i="12" s="1"/>
  <c r="D17" i="4"/>
  <c r="G16" i="4"/>
  <c r="F16" i="4"/>
  <c r="G15" i="4"/>
  <c r="F15" i="4"/>
  <c r="G14" i="4"/>
  <c r="F14" i="4"/>
  <c r="G13" i="4"/>
  <c r="F13" i="4"/>
  <c r="G12" i="4"/>
  <c r="F12" i="4"/>
  <c r="G11" i="4"/>
  <c r="F11" i="4"/>
  <c r="E10" i="4"/>
  <c r="F9" i="10" s="1"/>
  <c r="D10" i="4"/>
  <c r="D72" i="3"/>
  <c r="E71" i="3"/>
  <c r="G71" i="3" s="1"/>
  <c r="G70" i="3"/>
  <c r="F70" i="3"/>
  <c r="E70" i="3"/>
  <c r="E68" i="3"/>
  <c r="D67" i="3"/>
  <c r="D66" i="3" s="1"/>
  <c r="E65" i="3"/>
  <c r="G65" i="3" s="1"/>
  <c r="E64" i="3"/>
  <c r="E62" i="3"/>
  <c r="G62" i="3" s="1"/>
  <c r="G61" i="3"/>
  <c r="E61" i="3"/>
  <c r="D60" i="3"/>
  <c r="E56" i="3"/>
  <c r="D55" i="3"/>
  <c r="D51" i="3"/>
  <c r="E49" i="3"/>
  <c r="F49" i="3" s="1"/>
  <c r="D45" i="3"/>
  <c r="F43" i="3"/>
  <c r="E43" i="3"/>
  <c r="G43" i="3" s="1"/>
  <c r="G41" i="3"/>
  <c r="F41" i="3"/>
  <c r="E41" i="3"/>
  <c r="G40" i="3"/>
  <c r="F40" i="3"/>
  <c r="E40" i="3"/>
  <c r="D39" i="3"/>
  <c r="E38" i="3"/>
  <c r="E35" i="3" s="1"/>
  <c r="F35" i="3" s="1"/>
  <c r="G37" i="3"/>
  <c r="E37" i="3"/>
  <c r="F37" i="3" s="1"/>
  <c r="G36" i="3"/>
  <c r="F36" i="3"/>
  <c r="E36" i="3"/>
  <c r="D35" i="3"/>
  <c r="D33" i="3"/>
  <c r="E32" i="3"/>
  <c r="E30" i="3"/>
  <c r="G30" i="3" s="1"/>
  <c r="F29" i="3"/>
  <c r="E29" i="3"/>
  <c r="G29" i="3" s="1"/>
  <c r="G27" i="3"/>
  <c r="F27" i="3"/>
  <c r="E27" i="3"/>
  <c r="E25" i="3"/>
  <c r="G25" i="3" s="1"/>
  <c r="D24" i="3"/>
  <c r="G23" i="3"/>
  <c r="G22" i="3" s="1"/>
  <c r="E23" i="3"/>
  <c r="F23" i="3" s="1"/>
  <c r="E22" i="3"/>
  <c r="F22" i="3" s="1"/>
  <c r="D22" i="3"/>
  <c r="G17" i="3"/>
  <c r="F17" i="3"/>
  <c r="E17" i="3"/>
  <c r="D16" i="3"/>
  <c r="E14" i="3"/>
  <c r="G14" i="3" s="1"/>
  <c r="E12" i="3"/>
  <c r="G12" i="3" s="1"/>
  <c r="G11" i="3"/>
  <c r="E11" i="3"/>
  <c r="F11" i="3" s="1"/>
  <c r="F10" i="3"/>
  <c r="E10" i="3"/>
  <c r="G10" i="3" s="1"/>
  <c r="E9" i="3"/>
  <c r="D8" i="3"/>
  <c r="G417" i="15" l="1"/>
  <c r="H246" i="15"/>
  <c r="H224" i="15"/>
  <c r="G154" i="15"/>
  <c r="G63" i="15"/>
  <c r="J63" i="15"/>
  <c r="H63" i="15"/>
  <c r="I63" i="15"/>
  <c r="I60" i="15" s="1"/>
  <c r="E369" i="15"/>
  <c r="H405" i="15"/>
  <c r="H20" i="15"/>
  <c r="J66" i="15"/>
  <c r="D84" i="15"/>
  <c r="H97" i="15"/>
  <c r="H305" i="15"/>
  <c r="D369" i="15"/>
  <c r="D368" i="15" s="1"/>
  <c r="H317" i="15"/>
  <c r="G93" i="15"/>
  <c r="G104" i="15"/>
  <c r="G118" i="15"/>
  <c r="E316" i="15"/>
  <c r="G341" i="15"/>
  <c r="H363" i="15"/>
  <c r="H101" i="15"/>
  <c r="G152" i="15"/>
  <c r="D262" i="15"/>
  <c r="J305" i="15"/>
  <c r="J295" i="15"/>
  <c r="E117" i="15"/>
  <c r="H135" i="15"/>
  <c r="G19" i="5"/>
  <c r="G16" i="5" s="1"/>
  <c r="F19" i="5"/>
  <c r="E16" i="5"/>
  <c r="F16" i="5" s="1"/>
  <c r="E8" i="3"/>
  <c r="G42" i="7"/>
  <c r="G39" i="7" s="1"/>
  <c r="E39" i="7"/>
  <c r="F39" i="7" s="1"/>
  <c r="F42" i="7"/>
  <c r="E47" i="5"/>
  <c r="E47" i="3"/>
  <c r="G101" i="11"/>
  <c r="H101" i="11"/>
  <c r="F84" i="11"/>
  <c r="G10" i="6"/>
  <c r="G9" i="6" s="1"/>
  <c r="F9" i="3"/>
  <c r="D44" i="3"/>
  <c r="F62" i="3"/>
  <c r="G351" i="4"/>
  <c r="E24" i="5"/>
  <c r="F24" i="5" s="1"/>
  <c r="G51" i="5"/>
  <c r="F376" i="6"/>
  <c r="J295" i="11"/>
  <c r="J10" i="12"/>
  <c r="I10" i="12"/>
  <c r="H10" i="12"/>
  <c r="G10" i="12"/>
  <c r="G75" i="11"/>
  <c r="H75" i="11"/>
  <c r="G13" i="3"/>
  <c r="F13" i="3"/>
  <c r="I49" i="12"/>
  <c r="F45" i="12"/>
  <c r="H49" i="12"/>
  <c r="J49" i="12"/>
  <c r="G49" i="12"/>
  <c r="G9" i="3"/>
  <c r="G118" i="4"/>
  <c r="G58" i="3"/>
  <c r="F58" i="3"/>
  <c r="F221" i="8"/>
  <c r="F315" i="8"/>
  <c r="E314" i="8"/>
  <c r="H117" i="13"/>
  <c r="G34" i="4"/>
  <c r="G33" i="4" s="1"/>
  <c r="F28" i="5"/>
  <c r="G244" i="8"/>
  <c r="F64" i="3"/>
  <c r="G64" i="3"/>
  <c r="D84" i="4"/>
  <c r="D161" i="4"/>
  <c r="D160" i="4" s="1"/>
  <c r="G53" i="3"/>
  <c r="F53" i="3"/>
  <c r="F244" i="4"/>
  <c r="E54" i="3"/>
  <c r="F59" i="3"/>
  <c r="G59" i="3"/>
  <c r="G28" i="5"/>
  <c r="D144" i="6"/>
  <c r="G324" i="6"/>
  <c r="G314" i="6" s="1"/>
  <c r="G376" i="6"/>
  <c r="H66" i="11"/>
  <c r="G66" i="11"/>
  <c r="J369" i="11"/>
  <c r="D9" i="4"/>
  <c r="F19" i="10"/>
  <c r="F19" i="12"/>
  <c r="E19" i="7"/>
  <c r="F19" i="14"/>
  <c r="E19" i="3"/>
  <c r="F34" i="14"/>
  <c r="E34" i="5"/>
  <c r="F34" i="12"/>
  <c r="E34" i="3"/>
  <c r="E111" i="4"/>
  <c r="F111" i="4" s="1"/>
  <c r="E144" i="6"/>
  <c r="F145" i="6"/>
  <c r="F9" i="11"/>
  <c r="G353" i="11"/>
  <c r="D316" i="11"/>
  <c r="H369" i="11"/>
  <c r="F368" i="11"/>
  <c r="F13" i="7"/>
  <c r="J224" i="11"/>
  <c r="H69" i="15"/>
  <c r="E67" i="3"/>
  <c r="F376" i="4"/>
  <c r="E69" i="5"/>
  <c r="D74" i="5"/>
  <c r="F21" i="5"/>
  <c r="F34" i="10"/>
  <c r="G76" i="6"/>
  <c r="G75" i="6" s="1"/>
  <c r="E50" i="7"/>
  <c r="F50" i="12"/>
  <c r="F215" i="4"/>
  <c r="F50" i="10"/>
  <c r="E50" i="5"/>
  <c r="E50" i="3"/>
  <c r="F12" i="3"/>
  <c r="F104" i="4"/>
  <c r="E144" i="4"/>
  <c r="G10" i="4"/>
  <c r="G9" i="4" s="1"/>
  <c r="F49" i="10"/>
  <c r="F49" i="14"/>
  <c r="E49" i="7"/>
  <c r="E49" i="5"/>
  <c r="F206" i="4"/>
  <c r="E39" i="3"/>
  <c r="F39" i="3" s="1"/>
  <c r="G68" i="3"/>
  <c r="E28" i="3"/>
  <c r="E24" i="3" s="1"/>
  <c r="F24" i="3" s="1"/>
  <c r="E84" i="4"/>
  <c r="F84" i="4" s="1"/>
  <c r="F261" i="6"/>
  <c r="E260" i="6"/>
  <c r="F260" i="6" s="1"/>
  <c r="D74" i="7"/>
  <c r="H223" i="11"/>
  <c r="G223" i="11"/>
  <c r="H9" i="10"/>
  <c r="J9" i="10"/>
  <c r="I9" i="10"/>
  <c r="G9" i="10"/>
  <c r="E74" i="10"/>
  <c r="G234" i="4"/>
  <c r="G221" i="4" s="1"/>
  <c r="G84" i="6"/>
  <c r="I223" i="11"/>
  <c r="F68" i="3"/>
  <c r="G244" i="6"/>
  <c r="F50" i="14"/>
  <c r="E69" i="3"/>
  <c r="D33" i="4"/>
  <c r="F97" i="4"/>
  <c r="G144" i="4"/>
  <c r="E411" i="8"/>
  <c r="F412" i="8"/>
  <c r="F33" i="11"/>
  <c r="I145" i="13"/>
  <c r="H87" i="13"/>
  <c r="G87" i="13"/>
  <c r="F172" i="4"/>
  <c r="F112" i="8"/>
  <c r="G49" i="3"/>
  <c r="F38" i="3"/>
  <c r="G38" i="3"/>
  <c r="G35" i="3" s="1"/>
  <c r="G172" i="4"/>
  <c r="G161" i="4" s="1"/>
  <c r="F26" i="3"/>
  <c r="G26" i="3"/>
  <c r="F12" i="14"/>
  <c r="E12" i="7"/>
  <c r="F12" i="10"/>
  <c r="E9" i="4"/>
  <c r="F12" i="12"/>
  <c r="F15" i="10"/>
  <c r="F15" i="14"/>
  <c r="F15" i="12"/>
  <c r="E15" i="7"/>
  <c r="E15" i="5"/>
  <c r="E15" i="3"/>
  <c r="E33" i="4"/>
  <c r="G76" i="4"/>
  <c r="G75" i="4" s="1"/>
  <c r="F368" i="4"/>
  <c r="E367" i="4"/>
  <c r="G376" i="4"/>
  <c r="E12" i="5"/>
  <c r="F221" i="6"/>
  <c r="G261" i="6"/>
  <c r="E34" i="7"/>
  <c r="J262" i="13"/>
  <c r="G27" i="11"/>
  <c r="F339" i="4"/>
  <c r="E63" i="3"/>
  <c r="G351" i="6"/>
  <c r="G32" i="7"/>
  <c r="G24" i="7" s="1"/>
  <c r="F32" i="7"/>
  <c r="G135" i="4"/>
  <c r="G35" i="5"/>
  <c r="J162" i="13"/>
  <c r="H263" i="13"/>
  <c r="G263" i="13"/>
  <c r="F262" i="13"/>
  <c r="G9" i="8"/>
  <c r="F30" i="3"/>
  <c r="G401" i="6"/>
  <c r="G367" i="6" s="1"/>
  <c r="G366" i="6" s="1"/>
  <c r="I9" i="11"/>
  <c r="G72" i="12"/>
  <c r="D66" i="12"/>
  <c r="D7" i="3"/>
  <c r="G31" i="3"/>
  <c r="F21" i="12"/>
  <c r="E21" i="7"/>
  <c r="F21" i="14"/>
  <c r="F21" i="10"/>
  <c r="E21" i="3"/>
  <c r="G339" i="4"/>
  <c r="F10" i="6"/>
  <c r="D9" i="6"/>
  <c r="D160" i="6"/>
  <c r="G191" i="6"/>
  <c r="G161" i="6" s="1"/>
  <c r="E42" i="3"/>
  <c r="F151" i="4"/>
  <c r="E42" i="5"/>
  <c r="G56" i="3"/>
  <c r="F56" i="3"/>
  <c r="F279" i="4"/>
  <c r="E57" i="3"/>
  <c r="E55" i="3" s="1"/>
  <c r="F55" i="3" s="1"/>
  <c r="E260" i="4"/>
  <c r="F260" i="4" s="1"/>
  <c r="G117" i="6"/>
  <c r="G221" i="6"/>
  <c r="F87" i="8"/>
  <c r="E84" i="8"/>
  <c r="F84" i="8" s="1"/>
  <c r="E60" i="3"/>
  <c r="F60" i="3" s="1"/>
  <c r="G32" i="3"/>
  <c r="F32" i="3"/>
  <c r="F61" i="3"/>
  <c r="G60" i="4"/>
  <c r="F72" i="4"/>
  <c r="E221" i="4"/>
  <c r="F221" i="4" s="1"/>
  <c r="F162" i="6"/>
  <c r="E161" i="6"/>
  <c r="G144" i="8"/>
  <c r="I84" i="11"/>
  <c r="H55" i="12"/>
  <c r="G55" i="12"/>
  <c r="H148" i="13"/>
  <c r="E145" i="13"/>
  <c r="E161" i="4"/>
  <c r="J305" i="13"/>
  <c r="F14" i="3"/>
  <c r="H14" i="12"/>
  <c r="G14" i="12"/>
  <c r="F315" i="6"/>
  <c r="F411" i="6"/>
  <c r="F67" i="7"/>
  <c r="F9" i="8"/>
  <c r="E66" i="10"/>
  <c r="E84" i="11"/>
  <c r="E8" i="11" s="1"/>
  <c r="E433" i="11" s="1"/>
  <c r="D262" i="11"/>
  <c r="G262" i="11" s="1"/>
  <c r="J317" i="11"/>
  <c r="J295" i="13"/>
  <c r="E46" i="3"/>
  <c r="G135" i="8"/>
  <c r="D84" i="11"/>
  <c r="D8" i="11" s="1"/>
  <c r="G85" i="11"/>
  <c r="F315" i="4"/>
  <c r="E314" i="4"/>
  <c r="F314" i="4" s="1"/>
  <c r="G324" i="4"/>
  <c r="E33" i="6"/>
  <c r="F33" i="6" s="1"/>
  <c r="F412" i="6"/>
  <c r="D411" i="6"/>
  <c r="H67" i="10"/>
  <c r="F66" i="10"/>
  <c r="I405" i="11"/>
  <c r="I224" i="13"/>
  <c r="I223" i="13" s="1"/>
  <c r="I72" i="15"/>
  <c r="G118" i="8"/>
  <c r="J405" i="11"/>
  <c r="E7" i="12"/>
  <c r="E74" i="12" s="1"/>
  <c r="J72" i="15"/>
  <c r="J101" i="15"/>
  <c r="G67" i="7"/>
  <c r="G66" i="7" s="1"/>
  <c r="J224" i="13"/>
  <c r="J326" i="13"/>
  <c r="J316" i="13" s="1"/>
  <c r="F369" i="13"/>
  <c r="H370" i="13"/>
  <c r="F87" i="4"/>
  <c r="F222" i="4"/>
  <c r="G315" i="4"/>
  <c r="E73" i="3"/>
  <c r="F412" i="4"/>
  <c r="F87" i="6"/>
  <c r="D221" i="6"/>
  <c r="G279" i="8"/>
  <c r="I51" i="10"/>
  <c r="J281" i="11"/>
  <c r="J262" i="11" s="1"/>
  <c r="I417" i="11"/>
  <c r="I416" i="11" s="1"/>
  <c r="G370" i="13"/>
  <c r="I236" i="11"/>
  <c r="G221" i="8"/>
  <c r="D260" i="8"/>
  <c r="D160" i="8" s="1"/>
  <c r="H76" i="13"/>
  <c r="F75" i="13"/>
  <c r="J246" i="13"/>
  <c r="J23" i="14"/>
  <c r="J22" i="14" s="1"/>
  <c r="I23" i="14"/>
  <c r="I22" i="14" s="1"/>
  <c r="H23" i="14"/>
  <c r="F22" i="14"/>
  <c r="G23" i="14"/>
  <c r="I379" i="11"/>
  <c r="J236" i="13"/>
  <c r="E9" i="15"/>
  <c r="D367" i="6"/>
  <c r="G172" i="8"/>
  <c r="G161" i="8" s="1"/>
  <c r="F215" i="8"/>
  <c r="H76" i="11"/>
  <c r="J236" i="11"/>
  <c r="I389" i="11"/>
  <c r="I9" i="13"/>
  <c r="G17" i="13"/>
  <c r="F9" i="13"/>
  <c r="I87" i="13"/>
  <c r="I84" i="13" s="1"/>
  <c r="H93" i="13"/>
  <c r="G93" i="13"/>
  <c r="G206" i="4"/>
  <c r="F117" i="6"/>
  <c r="F215" i="6"/>
  <c r="E367" i="6"/>
  <c r="F145" i="8"/>
  <c r="D144" i="8"/>
  <c r="D8" i="8" s="1"/>
  <c r="G215" i="8"/>
  <c r="H107" i="11"/>
  <c r="G107" i="11"/>
  <c r="D162" i="11"/>
  <c r="G163" i="11"/>
  <c r="I353" i="11"/>
  <c r="I316" i="11" s="1"/>
  <c r="E369" i="11"/>
  <c r="E368" i="11" s="1"/>
  <c r="I14" i="12"/>
  <c r="H17" i="13"/>
  <c r="H22" i="13"/>
  <c r="G22" i="13"/>
  <c r="I60" i="13"/>
  <c r="I33" i="13" s="1"/>
  <c r="G66" i="13"/>
  <c r="H66" i="13"/>
  <c r="E18" i="3"/>
  <c r="F10" i="14"/>
  <c r="E10" i="7"/>
  <c r="E10" i="5"/>
  <c r="F32" i="14"/>
  <c r="F32" i="12"/>
  <c r="F32" i="10"/>
  <c r="G386" i="4"/>
  <c r="D75" i="6"/>
  <c r="G144" i="6"/>
  <c r="G22" i="8"/>
  <c r="G153" i="8"/>
  <c r="D314" i="8"/>
  <c r="F10" i="10"/>
  <c r="F8" i="10" s="1"/>
  <c r="J341" i="11"/>
  <c r="J353" i="11"/>
  <c r="F25" i="3"/>
  <c r="F25" i="4"/>
  <c r="F60" i="4"/>
  <c r="F303" i="4"/>
  <c r="F351" i="4"/>
  <c r="G368" i="4"/>
  <c r="E32" i="5"/>
  <c r="G206" i="6"/>
  <c r="F29" i="7"/>
  <c r="F34" i="8"/>
  <c r="E33" i="8"/>
  <c r="F33" i="8" s="1"/>
  <c r="G124" i="8"/>
  <c r="G303" i="8"/>
  <c r="G260" i="8" s="1"/>
  <c r="G39" i="10"/>
  <c r="H317" i="11"/>
  <c r="J67" i="12"/>
  <c r="J66" i="12" s="1"/>
  <c r="J9" i="13"/>
  <c r="H27" i="13"/>
  <c r="G27" i="13"/>
  <c r="H135" i="13"/>
  <c r="E117" i="13"/>
  <c r="F71" i="3"/>
  <c r="F9" i="14"/>
  <c r="F9" i="12"/>
  <c r="E9" i="7"/>
  <c r="E9" i="5"/>
  <c r="F20" i="14"/>
  <c r="F20" i="12"/>
  <c r="F20" i="10"/>
  <c r="F23" i="12"/>
  <c r="E23" i="7"/>
  <c r="F93" i="4"/>
  <c r="D144" i="4"/>
  <c r="F23" i="5"/>
  <c r="E59" i="5"/>
  <c r="G293" i="8"/>
  <c r="F23" i="10"/>
  <c r="I326" i="11"/>
  <c r="H416" i="11"/>
  <c r="G416" i="11"/>
  <c r="G295" i="13"/>
  <c r="I389" i="13"/>
  <c r="E52" i="3"/>
  <c r="F65" i="3"/>
  <c r="F10" i="4"/>
  <c r="F69" i="4"/>
  <c r="F76" i="4"/>
  <c r="E117" i="4"/>
  <c r="F117" i="4" s="1"/>
  <c r="G101" i="6"/>
  <c r="E20" i="7"/>
  <c r="G34" i="8"/>
  <c r="G33" i="8" s="1"/>
  <c r="H35" i="10"/>
  <c r="J326" i="11"/>
  <c r="J389" i="13"/>
  <c r="F13" i="14"/>
  <c r="F13" i="12"/>
  <c r="F13" i="10"/>
  <c r="G124" i="4"/>
  <c r="F147" i="6"/>
  <c r="G234" i="6"/>
  <c r="G293" i="6"/>
  <c r="E24" i="7"/>
  <c r="F24" i="7" s="1"/>
  <c r="G206" i="8"/>
  <c r="E20" i="3"/>
  <c r="F85" i="4"/>
  <c r="G93" i="4"/>
  <c r="G84" i="4" s="1"/>
  <c r="F118" i="4"/>
  <c r="F191" i="4"/>
  <c r="E48" i="3"/>
  <c r="G361" i="4"/>
  <c r="F367" i="8"/>
  <c r="G35" i="10"/>
  <c r="H99" i="11"/>
  <c r="G405" i="11"/>
  <c r="H405" i="11"/>
  <c r="I67" i="12"/>
  <c r="I66" i="12" s="1"/>
  <c r="H224" i="13"/>
  <c r="J341" i="13"/>
  <c r="H353" i="13"/>
  <c r="F316" i="13"/>
  <c r="I379" i="13"/>
  <c r="H192" i="15"/>
  <c r="I326" i="13"/>
  <c r="I316" i="13" s="1"/>
  <c r="J379" i="13"/>
  <c r="H417" i="13"/>
  <c r="G417" i="13"/>
  <c r="F14" i="14"/>
  <c r="F27" i="8"/>
  <c r="I124" i="11"/>
  <c r="I117" i="11" s="1"/>
  <c r="G135" i="11"/>
  <c r="F117" i="11"/>
  <c r="H154" i="11"/>
  <c r="I370" i="11"/>
  <c r="J60" i="13"/>
  <c r="J33" i="13" s="1"/>
  <c r="J145" i="13"/>
  <c r="D7" i="14"/>
  <c r="D44" i="14"/>
  <c r="H51" i="14"/>
  <c r="D9" i="15"/>
  <c r="H22" i="15"/>
  <c r="I135" i="15"/>
  <c r="F151" i="8"/>
  <c r="H72" i="11"/>
  <c r="I76" i="13"/>
  <c r="I75" i="13" s="1"/>
  <c r="G192" i="13"/>
  <c r="G223" i="13"/>
  <c r="H223" i="13"/>
  <c r="I370" i="13"/>
  <c r="I369" i="13" s="1"/>
  <c r="I368" i="13" s="1"/>
  <c r="I60" i="14"/>
  <c r="G361" i="8"/>
  <c r="H25" i="11"/>
  <c r="J55" i="12"/>
  <c r="I60" i="12"/>
  <c r="G71" i="12"/>
  <c r="H71" i="12"/>
  <c r="J76" i="13"/>
  <c r="J75" i="13" s="1"/>
  <c r="G152" i="13"/>
  <c r="F145" i="13"/>
  <c r="H207" i="13"/>
  <c r="G207" i="13"/>
  <c r="J370" i="13"/>
  <c r="I417" i="13"/>
  <c r="I416" i="13" s="1"/>
  <c r="J60" i="14"/>
  <c r="F29" i="12"/>
  <c r="F29" i="10"/>
  <c r="F75" i="6"/>
  <c r="D84" i="6"/>
  <c r="F84" i="6" s="1"/>
  <c r="F20" i="8"/>
  <c r="F99" i="8"/>
  <c r="G351" i="8"/>
  <c r="H97" i="11"/>
  <c r="H146" i="11"/>
  <c r="F145" i="11"/>
  <c r="I154" i="11"/>
  <c r="I145" i="11" s="1"/>
  <c r="H341" i="11"/>
  <c r="G341" i="11"/>
  <c r="F316" i="11"/>
  <c r="I71" i="12"/>
  <c r="J66" i="13"/>
  <c r="H72" i="13"/>
  <c r="H152" i="13"/>
  <c r="I217" i="13"/>
  <c r="I55" i="14"/>
  <c r="F29" i="14"/>
  <c r="D145" i="15"/>
  <c r="E9" i="6"/>
  <c r="E144" i="8"/>
  <c r="F144" i="8" s="1"/>
  <c r="F14" i="10"/>
  <c r="J39" i="10"/>
  <c r="H281" i="11"/>
  <c r="I341" i="11"/>
  <c r="F67" i="12"/>
  <c r="J93" i="13"/>
  <c r="I112" i="13"/>
  <c r="I111" i="13" s="1"/>
  <c r="D162" i="13"/>
  <c r="D161" i="13" s="1"/>
  <c r="I207" i="13"/>
  <c r="I162" i="13" s="1"/>
  <c r="E55" i="5"/>
  <c r="F55" i="5" s="1"/>
  <c r="G315" i="8"/>
  <c r="G314" i="8" s="1"/>
  <c r="G401" i="8"/>
  <c r="G367" i="8" s="1"/>
  <c r="G366" i="8" s="1"/>
  <c r="J87" i="11"/>
  <c r="J84" i="11" s="1"/>
  <c r="J8" i="11" s="1"/>
  <c r="I295" i="11"/>
  <c r="I262" i="11" s="1"/>
  <c r="D9" i="13"/>
  <c r="J112" i="13"/>
  <c r="J111" i="13" s="1"/>
  <c r="F56" i="5"/>
  <c r="F339" i="6"/>
  <c r="E161" i="8"/>
  <c r="E260" i="8"/>
  <c r="G412" i="8"/>
  <c r="G411" i="8" s="1"/>
  <c r="J55" i="10"/>
  <c r="J60" i="10"/>
  <c r="H71" i="10"/>
  <c r="E117" i="11"/>
  <c r="H118" i="11"/>
  <c r="G217" i="11"/>
  <c r="J72" i="13"/>
  <c r="E84" i="13"/>
  <c r="E8" i="13" s="1"/>
  <c r="E433" i="13" s="1"/>
  <c r="E437" i="13" s="1"/>
  <c r="H99" i="13"/>
  <c r="G99" i="13"/>
  <c r="F11" i="10"/>
  <c r="F11" i="14"/>
  <c r="F11" i="12"/>
  <c r="E14" i="7"/>
  <c r="E11" i="5"/>
  <c r="G56" i="5"/>
  <c r="G60" i="8"/>
  <c r="G101" i="8"/>
  <c r="G84" i="8" s="1"/>
  <c r="J71" i="10"/>
  <c r="E161" i="11"/>
  <c r="H262" i="11"/>
  <c r="H34" i="13"/>
  <c r="F33" i="13"/>
  <c r="H85" i="13"/>
  <c r="F84" i="13"/>
  <c r="G85" i="13"/>
  <c r="F416" i="13"/>
  <c r="H295" i="11"/>
  <c r="G295" i="11"/>
  <c r="I353" i="13"/>
  <c r="E7" i="14"/>
  <c r="E44" i="14"/>
  <c r="J33" i="11"/>
  <c r="I192" i="11"/>
  <c r="I162" i="11" s="1"/>
  <c r="H370" i="11"/>
  <c r="G370" i="11"/>
  <c r="H60" i="13"/>
  <c r="G60" i="13"/>
  <c r="I124" i="13"/>
  <c r="I117" i="13" s="1"/>
  <c r="H35" i="14"/>
  <c r="I69" i="15"/>
  <c r="I207" i="15"/>
  <c r="J67" i="10"/>
  <c r="J66" i="10" s="1"/>
  <c r="J192" i="11"/>
  <c r="J162" i="11" s="1"/>
  <c r="D44" i="12"/>
  <c r="D74" i="12" s="1"/>
  <c r="I101" i="13"/>
  <c r="J124" i="13"/>
  <c r="J117" i="13" s="1"/>
  <c r="H281" i="13"/>
  <c r="H67" i="14"/>
  <c r="J22" i="15"/>
  <c r="E162" i="15"/>
  <c r="G55" i="10"/>
  <c r="J207" i="11"/>
  <c r="E223" i="11"/>
  <c r="H326" i="11"/>
  <c r="J101" i="13"/>
  <c r="H217" i="13"/>
  <c r="G281" i="13"/>
  <c r="I295" i="13"/>
  <c r="G67" i="14"/>
  <c r="J154" i="11"/>
  <c r="J145" i="11" s="1"/>
  <c r="J417" i="11"/>
  <c r="J416" i="11" s="1"/>
  <c r="D145" i="13"/>
  <c r="I281" i="13"/>
  <c r="I262" i="13" s="1"/>
  <c r="H66" i="15"/>
  <c r="E145" i="15"/>
  <c r="I67" i="14"/>
  <c r="I66" i="14" s="1"/>
  <c r="G30" i="15"/>
  <c r="F111" i="11"/>
  <c r="H124" i="11"/>
  <c r="G124" i="11"/>
  <c r="H51" i="12"/>
  <c r="H20" i="13"/>
  <c r="I107" i="13"/>
  <c r="E162" i="13"/>
  <c r="E161" i="13" s="1"/>
  <c r="I35" i="14"/>
  <c r="I87" i="11"/>
  <c r="H93" i="11"/>
  <c r="I55" i="12"/>
  <c r="G20" i="13"/>
  <c r="J107" i="13"/>
  <c r="J84" i="13" s="1"/>
  <c r="G118" i="13"/>
  <c r="D117" i="13"/>
  <c r="G117" i="13" s="1"/>
  <c r="F162" i="13"/>
  <c r="H163" i="13"/>
  <c r="G163" i="13"/>
  <c r="G224" i="13"/>
  <c r="D223" i="13"/>
  <c r="H363" i="13"/>
  <c r="J66" i="14"/>
  <c r="G25" i="15"/>
  <c r="J35" i="14"/>
  <c r="H17" i="15"/>
  <c r="E368" i="15"/>
  <c r="G34" i="15"/>
  <c r="J363" i="15"/>
  <c r="H389" i="15"/>
  <c r="J17" i="15"/>
  <c r="G60" i="15"/>
  <c r="H99" i="15"/>
  <c r="J246" i="15"/>
  <c r="I263" i="15"/>
  <c r="H281" i="15"/>
  <c r="H163" i="15"/>
  <c r="I39" i="14"/>
  <c r="H72" i="15"/>
  <c r="I76" i="15"/>
  <c r="I75" i="15" s="1"/>
  <c r="J39" i="14"/>
  <c r="I30" i="15"/>
  <c r="I66" i="15"/>
  <c r="E84" i="15"/>
  <c r="D223" i="15"/>
  <c r="D161" i="15" s="1"/>
  <c r="E262" i="15"/>
  <c r="H148" i="15"/>
  <c r="J370" i="15"/>
  <c r="I353" i="15"/>
  <c r="J341" i="15"/>
  <c r="I295" i="15"/>
  <c r="I281" i="15"/>
  <c r="J263" i="15"/>
  <c r="I154" i="15"/>
  <c r="I145" i="15" s="1"/>
  <c r="H152" i="15"/>
  <c r="F145" i="15"/>
  <c r="J118" i="15"/>
  <c r="H118" i="15"/>
  <c r="I104" i="15"/>
  <c r="J104" i="15"/>
  <c r="I101" i="15"/>
  <c r="J60" i="15"/>
  <c r="I34" i="15"/>
  <c r="H34" i="15"/>
  <c r="J34" i="15"/>
  <c r="H112" i="15"/>
  <c r="H10" i="15"/>
  <c r="I10" i="15"/>
  <c r="J10" i="15"/>
  <c r="J9" i="15" s="1"/>
  <c r="I22" i="15"/>
  <c r="H25" i="15"/>
  <c r="H27" i="15"/>
  <c r="I27" i="15"/>
  <c r="J27" i="15"/>
  <c r="H60" i="15"/>
  <c r="I87" i="15"/>
  <c r="J87" i="15"/>
  <c r="H93" i="15"/>
  <c r="I93" i="15"/>
  <c r="J93" i="15"/>
  <c r="G97" i="15"/>
  <c r="H104" i="15"/>
  <c r="J107" i="15"/>
  <c r="I112" i="15"/>
  <c r="I111" i="15" s="1"/>
  <c r="J112" i="15"/>
  <c r="J111" i="15" s="1"/>
  <c r="F111" i="15"/>
  <c r="F117" i="15"/>
  <c r="G117" i="15" s="1"/>
  <c r="I118" i="15"/>
  <c r="I124" i="15"/>
  <c r="J124" i="15"/>
  <c r="J135" i="15"/>
  <c r="J148" i="15"/>
  <c r="J154" i="15"/>
  <c r="H154" i="15"/>
  <c r="I163" i="15"/>
  <c r="J163" i="15"/>
  <c r="H173" i="15"/>
  <c r="I173" i="15"/>
  <c r="J173" i="15"/>
  <c r="G192" i="15"/>
  <c r="F162" i="15"/>
  <c r="G162" i="15" s="1"/>
  <c r="J192" i="15"/>
  <c r="I192" i="15"/>
  <c r="G207" i="15"/>
  <c r="H207" i="15"/>
  <c r="J207" i="15"/>
  <c r="J217" i="15"/>
  <c r="H217" i="15"/>
  <c r="I217" i="15"/>
  <c r="G224" i="15"/>
  <c r="J224" i="15"/>
  <c r="I224" i="15"/>
  <c r="I236" i="15"/>
  <c r="J236" i="15"/>
  <c r="I246" i="15"/>
  <c r="F223" i="15"/>
  <c r="H223" i="15" s="1"/>
  <c r="J281" i="15"/>
  <c r="G305" i="15"/>
  <c r="I305" i="15"/>
  <c r="F262" i="15"/>
  <c r="J317" i="15"/>
  <c r="I317" i="15"/>
  <c r="F316" i="15"/>
  <c r="H316" i="15" s="1"/>
  <c r="I326" i="15"/>
  <c r="J326" i="15"/>
  <c r="I341" i="15"/>
  <c r="J353" i="15"/>
  <c r="G363" i="15"/>
  <c r="I370" i="15"/>
  <c r="I379" i="15"/>
  <c r="J379" i="15"/>
  <c r="I405" i="15"/>
  <c r="J405" i="15"/>
  <c r="I389" i="15"/>
  <c r="J389" i="15"/>
  <c r="F369" i="15"/>
  <c r="G369" i="15" s="1"/>
  <c r="H417" i="15"/>
  <c r="I417" i="15"/>
  <c r="I416" i="15" s="1"/>
  <c r="F416" i="15"/>
  <c r="G416" i="15" s="1"/>
  <c r="J417" i="15"/>
  <c r="J416" i="15" s="1"/>
  <c r="J76" i="15"/>
  <c r="J75" i="15" s="1"/>
  <c r="H75" i="15"/>
  <c r="H76" i="15"/>
  <c r="G69" i="15"/>
  <c r="G17" i="15"/>
  <c r="G146" i="15"/>
  <c r="G263" i="15"/>
  <c r="F9" i="15"/>
  <c r="F33" i="15"/>
  <c r="H146" i="15"/>
  <c r="H263" i="15"/>
  <c r="G66" i="15"/>
  <c r="G99" i="15"/>
  <c r="G107" i="15"/>
  <c r="G124" i="15"/>
  <c r="H124" i="15"/>
  <c r="G163" i="15"/>
  <c r="G22" i="15"/>
  <c r="G87" i="15"/>
  <c r="F84" i="15"/>
  <c r="G236" i="15"/>
  <c r="H30" i="15"/>
  <c r="G75" i="15"/>
  <c r="G112" i="15"/>
  <c r="H236" i="15"/>
  <c r="G246" i="15"/>
  <c r="G326" i="15"/>
  <c r="H341" i="15"/>
  <c r="G379" i="15"/>
  <c r="G389" i="15"/>
  <c r="G135" i="15"/>
  <c r="G148" i="15"/>
  <c r="G317" i="15"/>
  <c r="G405" i="15"/>
  <c r="G101" i="15"/>
  <c r="G370" i="15"/>
  <c r="G20" i="15"/>
  <c r="G76" i="15"/>
  <c r="G85" i="15"/>
  <c r="G281" i="15"/>
  <c r="H295" i="15"/>
  <c r="G353" i="15"/>
  <c r="G51" i="14"/>
  <c r="H39" i="14"/>
  <c r="G35" i="14"/>
  <c r="G66" i="14"/>
  <c r="E161" i="15" l="1"/>
  <c r="E8" i="15"/>
  <c r="H145" i="15"/>
  <c r="I9" i="15"/>
  <c r="H8" i="10"/>
  <c r="G8" i="10"/>
  <c r="G160" i="8"/>
  <c r="D427" i="8"/>
  <c r="G160" i="4"/>
  <c r="I161" i="13"/>
  <c r="J20" i="10"/>
  <c r="I20" i="10"/>
  <c r="H20" i="10"/>
  <c r="G20" i="10"/>
  <c r="G162" i="13"/>
  <c r="F161" i="13"/>
  <c r="H162" i="13"/>
  <c r="E74" i="14"/>
  <c r="G14" i="7"/>
  <c r="F14" i="7"/>
  <c r="F9" i="6"/>
  <c r="E8" i="6"/>
  <c r="G48" i="3"/>
  <c r="F48" i="3"/>
  <c r="G18" i="3"/>
  <c r="F18" i="3"/>
  <c r="E16" i="3"/>
  <c r="F16" i="3" s="1"/>
  <c r="D8" i="6"/>
  <c r="I8" i="11"/>
  <c r="G15" i="7"/>
  <c r="F15" i="7"/>
  <c r="H50" i="14"/>
  <c r="G50" i="14"/>
  <c r="J50" i="14"/>
  <c r="I50" i="14"/>
  <c r="E33" i="3"/>
  <c r="F33" i="3" s="1"/>
  <c r="G34" i="3"/>
  <c r="G33" i="3" s="1"/>
  <c r="F34" i="3"/>
  <c r="G84" i="11"/>
  <c r="H84" i="11"/>
  <c r="G20" i="7"/>
  <c r="F20" i="7"/>
  <c r="G73" i="3"/>
  <c r="G72" i="3" s="1"/>
  <c r="F73" i="3"/>
  <c r="E72" i="3"/>
  <c r="F72" i="3" s="1"/>
  <c r="H33" i="11"/>
  <c r="G33" i="11"/>
  <c r="F144" i="4"/>
  <c r="F33" i="12"/>
  <c r="J34" i="12"/>
  <c r="J33" i="12" s="1"/>
  <c r="I34" i="12"/>
  <c r="I33" i="12" s="1"/>
  <c r="G34" i="12"/>
  <c r="H34" i="12"/>
  <c r="G117" i="4"/>
  <c r="G22" i="14"/>
  <c r="H22" i="14"/>
  <c r="G15" i="5"/>
  <c r="F15" i="5"/>
  <c r="H11" i="12"/>
  <c r="G11" i="12"/>
  <c r="I11" i="12"/>
  <c r="J11" i="12"/>
  <c r="D8" i="13"/>
  <c r="D433" i="13" s="1"/>
  <c r="D437" i="13" s="1"/>
  <c r="J29" i="14"/>
  <c r="J24" i="14" s="1"/>
  <c r="I29" i="14"/>
  <c r="H29" i="14"/>
  <c r="G29" i="14"/>
  <c r="F24" i="14"/>
  <c r="H29" i="10"/>
  <c r="F24" i="10"/>
  <c r="G29" i="10"/>
  <c r="J29" i="10"/>
  <c r="J24" i="10" s="1"/>
  <c r="I29" i="10"/>
  <c r="I24" i="10" s="1"/>
  <c r="J14" i="14"/>
  <c r="I14" i="14"/>
  <c r="H14" i="14"/>
  <c r="G14" i="14"/>
  <c r="F23" i="7"/>
  <c r="E22" i="7"/>
  <c r="F22" i="7" s="1"/>
  <c r="G23" i="7"/>
  <c r="G22" i="7" s="1"/>
  <c r="J8" i="13"/>
  <c r="G314" i="4"/>
  <c r="H66" i="10"/>
  <c r="G66" i="10"/>
  <c r="H15" i="12"/>
  <c r="G15" i="12"/>
  <c r="J15" i="12"/>
  <c r="I15" i="12"/>
  <c r="I34" i="10"/>
  <c r="I33" i="10" s="1"/>
  <c r="J34" i="10"/>
  <c r="J33" i="10" s="1"/>
  <c r="G34" i="10"/>
  <c r="F33" i="10"/>
  <c r="H34" i="10"/>
  <c r="E33" i="5"/>
  <c r="F33" i="5" s="1"/>
  <c r="F34" i="5"/>
  <c r="G34" i="5"/>
  <c r="G33" i="5" s="1"/>
  <c r="H11" i="14"/>
  <c r="G11" i="14"/>
  <c r="J11" i="14"/>
  <c r="I11" i="14"/>
  <c r="J29" i="12"/>
  <c r="J24" i="12" s="1"/>
  <c r="G29" i="12"/>
  <c r="F24" i="12"/>
  <c r="I29" i="12"/>
  <c r="I24" i="12" s="1"/>
  <c r="H29" i="12"/>
  <c r="J23" i="12"/>
  <c r="J22" i="12" s="1"/>
  <c r="I23" i="12"/>
  <c r="I22" i="12" s="1"/>
  <c r="G23" i="12"/>
  <c r="F22" i="12"/>
  <c r="H23" i="12"/>
  <c r="G21" i="3"/>
  <c r="F21" i="3"/>
  <c r="H15" i="14"/>
  <c r="G15" i="14"/>
  <c r="J15" i="14"/>
  <c r="I15" i="14"/>
  <c r="G24" i="3"/>
  <c r="I34" i="14"/>
  <c r="I33" i="14" s="1"/>
  <c r="J34" i="14"/>
  <c r="J33" i="14" s="1"/>
  <c r="H34" i="14"/>
  <c r="G34" i="14"/>
  <c r="F33" i="14"/>
  <c r="J19" i="14"/>
  <c r="J16" i="14" s="1"/>
  <c r="F16" i="14"/>
  <c r="I19" i="14"/>
  <c r="H19" i="14"/>
  <c r="G19" i="14"/>
  <c r="G20" i="14"/>
  <c r="I20" i="14"/>
  <c r="H20" i="14"/>
  <c r="J20" i="14"/>
  <c r="I8" i="13"/>
  <c r="G369" i="13"/>
  <c r="F368" i="13"/>
  <c r="H369" i="13"/>
  <c r="J12" i="10"/>
  <c r="I12" i="10"/>
  <c r="H12" i="10"/>
  <c r="G12" i="10"/>
  <c r="E66" i="3"/>
  <c r="F66" i="3" s="1"/>
  <c r="F67" i="3"/>
  <c r="H45" i="12"/>
  <c r="G45" i="12"/>
  <c r="F44" i="12"/>
  <c r="G47" i="5"/>
  <c r="F47" i="5"/>
  <c r="E45" i="5"/>
  <c r="G33" i="13"/>
  <c r="H33" i="13"/>
  <c r="D8" i="15"/>
  <c r="D433" i="15" s="1"/>
  <c r="F52" i="3"/>
  <c r="E51" i="3"/>
  <c r="F51" i="3" s="1"/>
  <c r="G52" i="3"/>
  <c r="G51" i="3" s="1"/>
  <c r="G9" i="7"/>
  <c r="F9" i="7"/>
  <c r="E8" i="7"/>
  <c r="G57" i="3"/>
  <c r="G55" i="3" s="1"/>
  <c r="F57" i="3"/>
  <c r="J21" i="12"/>
  <c r="G21" i="12"/>
  <c r="I21" i="12"/>
  <c r="H21" i="12"/>
  <c r="E8" i="8"/>
  <c r="F12" i="7"/>
  <c r="G12" i="7"/>
  <c r="G69" i="3"/>
  <c r="F69" i="3"/>
  <c r="H19" i="12"/>
  <c r="G19" i="12"/>
  <c r="F16" i="12"/>
  <c r="I19" i="12"/>
  <c r="I16" i="12" s="1"/>
  <c r="J19" i="12"/>
  <c r="J16" i="12" s="1"/>
  <c r="G19" i="3"/>
  <c r="F19" i="3"/>
  <c r="H21" i="10"/>
  <c r="I21" i="10"/>
  <c r="G21" i="10"/>
  <c r="J21" i="10"/>
  <c r="F411" i="8"/>
  <c r="E366" i="8"/>
  <c r="F366" i="8" s="1"/>
  <c r="H316" i="11"/>
  <c r="G316" i="11"/>
  <c r="H316" i="13"/>
  <c r="G316" i="13"/>
  <c r="G12" i="14"/>
  <c r="I12" i="14"/>
  <c r="H12" i="14"/>
  <c r="J12" i="14"/>
  <c r="G50" i="3"/>
  <c r="F50" i="3"/>
  <c r="F16" i="10"/>
  <c r="J19" i="10"/>
  <c r="I19" i="10"/>
  <c r="H19" i="10"/>
  <c r="G19" i="10"/>
  <c r="J9" i="12"/>
  <c r="G9" i="12"/>
  <c r="I9" i="12"/>
  <c r="F8" i="12"/>
  <c r="H9" i="12"/>
  <c r="J223" i="13"/>
  <c r="J161" i="13" s="1"/>
  <c r="D74" i="3"/>
  <c r="G260" i="6"/>
  <c r="G160" i="6" s="1"/>
  <c r="F50" i="5"/>
  <c r="G50" i="5"/>
  <c r="J223" i="11"/>
  <c r="J161" i="11" s="1"/>
  <c r="J433" i="11" s="1"/>
  <c r="D8" i="4"/>
  <c r="D427" i="4" s="1"/>
  <c r="F54" i="3"/>
  <c r="G54" i="3"/>
  <c r="J369" i="13"/>
  <c r="J368" i="13" s="1"/>
  <c r="G67" i="3"/>
  <c r="G66" i="3" s="1"/>
  <c r="G145" i="13"/>
  <c r="H145" i="13"/>
  <c r="E33" i="7"/>
  <c r="F33" i="7" s="1"/>
  <c r="G34" i="7"/>
  <c r="G33" i="7" s="1"/>
  <c r="F34" i="7"/>
  <c r="F161" i="11"/>
  <c r="D74" i="14"/>
  <c r="J9" i="14"/>
  <c r="G9" i="14"/>
  <c r="I9" i="14"/>
  <c r="H9" i="14"/>
  <c r="F8" i="14"/>
  <c r="D161" i="11"/>
  <c r="D433" i="11" s="1"/>
  <c r="G162" i="11"/>
  <c r="J50" i="10"/>
  <c r="I50" i="10"/>
  <c r="G50" i="10"/>
  <c r="H50" i="10"/>
  <c r="G416" i="13"/>
  <c r="H416" i="13"/>
  <c r="G69" i="5"/>
  <c r="G67" i="5" s="1"/>
  <c r="G66" i="5" s="1"/>
  <c r="E67" i="5"/>
  <c r="F69" i="5"/>
  <c r="G19" i="7"/>
  <c r="G16" i="7" s="1"/>
  <c r="F19" i="7"/>
  <c r="E16" i="7"/>
  <c r="F16" i="7" s="1"/>
  <c r="F314" i="8"/>
  <c r="E160" i="4"/>
  <c r="F160" i="4" s="1"/>
  <c r="F161" i="4"/>
  <c r="H262" i="13"/>
  <c r="G262" i="13"/>
  <c r="F367" i="4"/>
  <c r="E366" i="4"/>
  <c r="F366" i="4" s="1"/>
  <c r="G49" i="5"/>
  <c r="F49" i="5"/>
  <c r="F50" i="7"/>
  <c r="G50" i="7"/>
  <c r="J368" i="11"/>
  <c r="I10" i="10"/>
  <c r="H10" i="10"/>
  <c r="J10" i="10"/>
  <c r="J8" i="10" s="1"/>
  <c r="G10" i="10"/>
  <c r="G75" i="13"/>
  <c r="H75" i="13"/>
  <c r="H9" i="13"/>
  <c r="F8" i="13"/>
  <c r="G9" i="13"/>
  <c r="H84" i="13"/>
  <c r="G84" i="13"/>
  <c r="F9" i="5"/>
  <c r="E8" i="5"/>
  <c r="G9" i="5"/>
  <c r="G12" i="5"/>
  <c r="F12" i="5"/>
  <c r="H13" i="10"/>
  <c r="G13" i="10"/>
  <c r="J13" i="10"/>
  <c r="I13" i="10"/>
  <c r="H32" i="12"/>
  <c r="G32" i="12"/>
  <c r="J32" i="12"/>
  <c r="I32" i="12"/>
  <c r="H67" i="12"/>
  <c r="G67" i="12"/>
  <c r="F66" i="12"/>
  <c r="J13" i="12"/>
  <c r="G13" i="12"/>
  <c r="I13" i="12"/>
  <c r="H13" i="12"/>
  <c r="D366" i="6"/>
  <c r="G367" i="4"/>
  <c r="G366" i="4" s="1"/>
  <c r="E45" i="3"/>
  <c r="G46" i="3"/>
  <c r="G45" i="3" s="1"/>
  <c r="F46" i="3"/>
  <c r="G49" i="7"/>
  <c r="F49" i="7"/>
  <c r="E45" i="7"/>
  <c r="H11" i="10"/>
  <c r="G11" i="10"/>
  <c r="J11" i="10"/>
  <c r="I11" i="10"/>
  <c r="F8" i="3"/>
  <c r="F20" i="3"/>
  <c r="G20" i="3"/>
  <c r="J20" i="12"/>
  <c r="I20" i="12"/>
  <c r="H20" i="12"/>
  <c r="G20" i="12"/>
  <c r="E160" i="6"/>
  <c r="F160" i="6" s="1"/>
  <c r="F161" i="6"/>
  <c r="J21" i="14"/>
  <c r="H21" i="14"/>
  <c r="G21" i="14"/>
  <c r="I21" i="14"/>
  <c r="G28" i="3"/>
  <c r="F28" i="3"/>
  <c r="F9" i="4"/>
  <c r="E8" i="4"/>
  <c r="F21" i="7"/>
  <c r="G21" i="7"/>
  <c r="H368" i="11"/>
  <c r="G368" i="11"/>
  <c r="G50" i="12"/>
  <c r="H50" i="12"/>
  <c r="J50" i="12"/>
  <c r="J45" i="12" s="1"/>
  <c r="J44" i="12" s="1"/>
  <c r="I50" i="12"/>
  <c r="I45" i="12" s="1"/>
  <c r="I44" i="12" s="1"/>
  <c r="I32" i="14"/>
  <c r="H32" i="14"/>
  <c r="G32" i="14"/>
  <c r="J32" i="14"/>
  <c r="J13" i="14"/>
  <c r="G13" i="14"/>
  <c r="H13" i="14"/>
  <c r="I13" i="14"/>
  <c r="F22" i="10"/>
  <c r="H23" i="10"/>
  <c r="G23" i="10"/>
  <c r="I23" i="10"/>
  <c r="I22" i="10" s="1"/>
  <c r="J23" i="10"/>
  <c r="J22" i="10" s="1"/>
  <c r="G10" i="5"/>
  <c r="F10" i="5"/>
  <c r="G42" i="3"/>
  <c r="G39" i="3" s="1"/>
  <c r="F42" i="3"/>
  <c r="F45" i="14"/>
  <c r="J49" i="14"/>
  <c r="J45" i="14" s="1"/>
  <c r="J44" i="14" s="1"/>
  <c r="I49" i="14"/>
  <c r="H49" i="14"/>
  <c r="G49" i="14"/>
  <c r="F8" i="11"/>
  <c r="H9" i="11"/>
  <c r="G9" i="11"/>
  <c r="J15" i="10"/>
  <c r="G15" i="10"/>
  <c r="I15" i="10"/>
  <c r="H15" i="10"/>
  <c r="J32" i="10"/>
  <c r="I32" i="10"/>
  <c r="H32" i="10"/>
  <c r="G32" i="10"/>
  <c r="H145" i="11"/>
  <c r="G145" i="11"/>
  <c r="H262" i="15"/>
  <c r="E39" i="5"/>
  <c r="F39" i="5" s="1"/>
  <c r="F42" i="5"/>
  <c r="G42" i="5"/>
  <c r="G39" i="5" s="1"/>
  <c r="I369" i="11"/>
  <c r="I368" i="11" s="1"/>
  <c r="I161" i="11"/>
  <c r="G55" i="5"/>
  <c r="F260" i="8"/>
  <c r="F10" i="7"/>
  <c r="G10" i="7"/>
  <c r="E366" i="6"/>
  <c r="F366" i="6" s="1"/>
  <c r="F367" i="6"/>
  <c r="G63" i="3"/>
  <c r="G60" i="3" s="1"/>
  <c r="F63" i="3"/>
  <c r="F33" i="4"/>
  <c r="J49" i="10"/>
  <c r="G49" i="10"/>
  <c r="F45" i="10"/>
  <c r="H49" i="10"/>
  <c r="I49" i="10"/>
  <c r="G8" i="6"/>
  <c r="J12" i="12"/>
  <c r="I12" i="12"/>
  <c r="G12" i="12"/>
  <c r="H12" i="12"/>
  <c r="F47" i="3"/>
  <c r="G47" i="3"/>
  <c r="I8" i="10"/>
  <c r="G32" i="5"/>
  <c r="G24" i="5" s="1"/>
  <c r="F32" i="5"/>
  <c r="G111" i="11"/>
  <c r="H111" i="11"/>
  <c r="G11" i="5"/>
  <c r="F11" i="5"/>
  <c r="E160" i="8"/>
  <c r="F160" i="8" s="1"/>
  <c r="F161" i="8"/>
  <c r="I14" i="10"/>
  <c r="J14" i="10"/>
  <c r="H14" i="10"/>
  <c r="G14" i="10"/>
  <c r="G117" i="11"/>
  <c r="H117" i="11"/>
  <c r="G59" i="5"/>
  <c r="F59" i="5"/>
  <c r="J10" i="14"/>
  <c r="G10" i="14"/>
  <c r="I10" i="14"/>
  <c r="H10" i="14"/>
  <c r="G117" i="8"/>
  <c r="G8" i="8" s="1"/>
  <c r="G427" i="8" s="1"/>
  <c r="J316" i="11"/>
  <c r="F15" i="3"/>
  <c r="G15" i="3"/>
  <c r="G8" i="3" s="1"/>
  <c r="G8" i="4"/>
  <c r="F144" i="6"/>
  <c r="I369" i="15"/>
  <c r="I368" i="15" s="1"/>
  <c r="I433" i="15" s="1"/>
  <c r="J316" i="15"/>
  <c r="I316" i="15"/>
  <c r="I262" i="15"/>
  <c r="J262" i="15"/>
  <c r="G262" i="15"/>
  <c r="I223" i="15"/>
  <c r="J223" i="15"/>
  <c r="J145" i="15"/>
  <c r="G145" i="15"/>
  <c r="H117" i="15"/>
  <c r="J117" i="15"/>
  <c r="I117" i="15"/>
  <c r="I84" i="15"/>
  <c r="J33" i="15"/>
  <c r="I33" i="15"/>
  <c r="J162" i="15"/>
  <c r="J84" i="15"/>
  <c r="G111" i="15"/>
  <c r="H111" i="15"/>
  <c r="I162" i="15"/>
  <c r="H162" i="15"/>
  <c r="G223" i="15"/>
  <c r="G316" i="15"/>
  <c r="F161" i="15"/>
  <c r="H161" i="15" s="1"/>
  <c r="J369" i="15"/>
  <c r="J368" i="15" s="1"/>
  <c r="H369" i="15"/>
  <c r="H416" i="15"/>
  <c r="F368" i="15"/>
  <c r="E433" i="15"/>
  <c r="G33" i="15"/>
  <c r="H33" i="15"/>
  <c r="F8" i="15"/>
  <c r="G9" i="15"/>
  <c r="H9" i="15"/>
  <c r="H84" i="15"/>
  <c r="G84" i="15"/>
  <c r="F44" i="14" l="1"/>
  <c r="G45" i="14"/>
  <c r="H45" i="14"/>
  <c r="H161" i="11"/>
  <c r="G161" i="11"/>
  <c r="F7" i="14"/>
  <c r="H16" i="14"/>
  <c r="G16" i="14"/>
  <c r="G44" i="3"/>
  <c r="H24" i="12"/>
  <c r="G24" i="12"/>
  <c r="E66" i="5"/>
  <c r="F66" i="5" s="1"/>
  <c r="F67" i="5"/>
  <c r="E7" i="7"/>
  <c r="F8" i="7"/>
  <c r="H33" i="14"/>
  <c r="G33" i="14"/>
  <c r="H161" i="13"/>
  <c r="G161" i="13"/>
  <c r="G24" i="10"/>
  <c r="H24" i="10"/>
  <c r="I433" i="11"/>
  <c r="J7" i="14"/>
  <c r="J74" i="14" s="1"/>
  <c r="G427" i="4"/>
  <c r="F45" i="3"/>
  <c r="E44" i="3"/>
  <c r="F44" i="3" s="1"/>
  <c r="G8" i="7"/>
  <c r="G7" i="7" s="1"/>
  <c r="G74" i="7" s="1"/>
  <c r="D427" i="6"/>
  <c r="H24" i="14"/>
  <c r="G24" i="14"/>
  <c r="H16" i="12"/>
  <c r="G16" i="12"/>
  <c r="E427" i="6"/>
  <c r="F427" i="6" s="1"/>
  <c r="F8" i="6"/>
  <c r="E427" i="4"/>
  <c r="F427" i="4" s="1"/>
  <c r="F8" i="4"/>
  <c r="J8" i="12"/>
  <c r="J7" i="12" s="1"/>
  <c r="J74" i="12" s="1"/>
  <c r="I7" i="10"/>
  <c r="I74" i="10" s="1"/>
  <c r="I24" i="14"/>
  <c r="G368" i="13"/>
  <c r="H368" i="13"/>
  <c r="E44" i="5"/>
  <c r="F44" i="5" s="1"/>
  <c r="F45" i="5"/>
  <c r="I433" i="13"/>
  <c r="I437" i="13" s="1"/>
  <c r="J433" i="13"/>
  <c r="J437" i="13" s="1"/>
  <c r="E7" i="5"/>
  <c r="F8" i="5"/>
  <c r="G33" i="12"/>
  <c r="H33" i="12"/>
  <c r="I16" i="10"/>
  <c r="J16" i="10"/>
  <c r="J7" i="10" s="1"/>
  <c r="J74" i="10" s="1"/>
  <c r="H44" i="12"/>
  <c r="G44" i="12"/>
  <c r="I8" i="14"/>
  <c r="H16" i="10"/>
  <c r="G16" i="10"/>
  <c r="H33" i="10"/>
  <c r="G33" i="10"/>
  <c r="G8" i="5"/>
  <c r="G7" i="5" s="1"/>
  <c r="G74" i="5" s="1"/>
  <c r="E7" i="3"/>
  <c r="H8" i="12"/>
  <c r="F7" i="12"/>
  <c r="G8" i="12"/>
  <c r="I8" i="12"/>
  <c r="I7" i="12" s="1"/>
  <c r="I74" i="12" s="1"/>
  <c r="F45" i="7"/>
  <c r="E44" i="7"/>
  <c r="F44" i="7" s="1"/>
  <c r="I45" i="10"/>
  <c r="I44" i="10" s="1"/>
  <c r="H8" i="11"/>
  <c r="F433" i="11"/>
  <c r="G8" i="11"/>
  <c r="H8" i="13"/>
  <c r="G8" i="13"/>
  <c r="F433" i="13"/>
  <c r="G45" i="10"/>
  <c r="H45" i="10"/>
  <c r="F44" i="10"/>
  <c r="G16" i="3"/>
  <c r="G7" i="3" s="1"/>
  <c r="G74" i="3" s="1"/>
  <c r="G22" i="10"/>
  <c r="H22" i="10"/>
  <c r="H66" i="12"/>
  <c r="G66" i="12"/>
  <c r="G427" i="6"/>
  <c r="G45" i="5"/>
  <c r="G44" i="5" s="1"/>
  <c r="H22" i="12"/>
  <c r="G22" i="12"/>
  <c r="I45" i="14"/>
  <c r="I44" i="14" s="1"/>
  <c r="J8" i="14"/>
  <c r="F7" i="10"/>
  <c r="H8" i="14"/>
  <c r="G8" i="14"/>
  <c r="G45" i="7"/>
  <c r="G44" i="7" s="1"/>
  <c r="E427" i="8"/>
  <c r="F427" i="8" s="1"/>
  <c r="F8" i="8"/>
  <c r="J45" i="10"/>
  <c r="J44" i="10" s="1"/>
  <c r="I16" i="14"/>
  <c r="I161" i="15"/>
  <c r="J161" i="15"/>
  <c r="G161" i="15"/>
  <c r="J8" i="15"/>
  <c r="I8" i="15"/>
  <c r="H368" i="15"/>
  <c r="G368" i="15"/>
  <c r="H8" i="15"/>
  <c r="G8" i="15"/>
  <c r="H7" i="12" l="1"/>
  <c r="F74" i="12"/>
  <c r="G7" i="12"/>
  <c r="H433" i="13"/>
  <c r="H437" i="13" s="1"/>
  <c r="G433" i="13"/>
  <c r="G437" i="13" s="1"/>
  <c r="F437" i="13"/>
  <c r="H7" i="10"/>
  <c r="F74" i="10"/>
  <c r="G7" i="10"/>
  <c r="F7" i="3"/>
  <c r="E74" i="3"/>
  <c r="F74" i="3" s="1"/>
  <c r="F74" i="14"/>
  <c r="H7" i="14"/>
  <c r="G7" i="14"/>
  <c r="F7" i="5"/>
  <c r="E74" i="5"/>
  <c r="F74" i="5" s="1"/>
  <c r="G44" i="14"/>
  <c r="H44" i="14"/>
  <c r="F7" i="7"/>
  <c r="E74" i="7"/>
  <c r="F74" i="7" s="1"/>
  <c r="I7" i="14"/>
  <c r="I74" i="14" s="1"/>
  <c r="H433" i="11"/>
  <c r="G433" i="11"/>
  <c r="G44" i="10"/>
  <c r="H44" i="10"/>
  <c r="J433" i="15"/>
  <c r="H433" i="15"/>
  <c r="G433" i="15"/>
  <c r="H74" i="14" l="1"/>
  <c r="G74" i="14"/>
  <c r="G74" i="10"/>
  <c r="H74" i="10"/>
  <c r="H74" i="12"/>
  <c r="G74" i="12"/>
</calcChain>
</file>

<file path=xl/sharedStrings.xml><?xml version="1.0" encoding="utf-8"?>
<sst xmlns="http://schemas.openxmlformats.org/spreadsheetml/2006/main" count="8392" uniqueCount="495">
  <si>
    <t>No</t>
  </si>
  <si>
    <t>PROGRAM DAN KEGIATAN</t>
  </si>
  <si>
    <t>Rp.</t>
  </si>
  <si>
    <t>I</t>
  </si>
  <si>
    <t>PROGRAM PENUNJANG URUSAN PEMERINTAHAN DAERAH KABUPATEN/KOTA</t>
  </si>
  <si>
    <t>Perencanaan, Penganggaran, dan Evaluasi Kinerja Perangkat Daerah</t>
  </si>
  <si>
    <t>Penyusunan Dokumen Perencanaan Perangkat Daerah</t>
  </si>
  <si>
    <t>Koordinasi dan Penyusunan Dokumen RKA-SKPD</t>
  </si>
  <si>
    <t>Koordinasi dan Penyusunan Dokumen Perubahan RKA-SKPD</t>
  </si>
  <si>
    <t>Evaluasi Kinerja Perangkat Daerah</t>
  </si>
  <si>
    <t>Penyediaan Gaji dan Tunjangan ASN</t>
  </si>
  <si>
    <t>Penyediaan Administrasi Pelaksanaan Tugas ASN</t>
  </si>
  <si>
    <t>Koordinasi dan Penyusunan Laporan Keuangan Akhir Tahun SKPD</t>
  </si>
  <si>
    <t>Penyusunan Pelaporan dan Analisis Prognosis Realisasi Anggaran</t>
  </si>
  <si>
    <t>Penyediaan Komponen Instalasi Listrik/Penerangan Bangunan Kantor</t>
  </si>
  <si>
    <t>Penyediaan Peralatan Rumah Tangga</t>
  </si>
  <si>
    <t>Penyediaan Bahan Logistik Kantor</t>
  </si>
  <si>
    <t>Penyediaan Barang Cetakan dan Penggandaan</t>
  </si>
  <si>
    <t>Fasilitasi Kunjungan Tamu</t>
  </si>
  <si>
    <t>Penyelenggaraan Rapat Koordinasi dan Konsultasi SKPD</t>
  </si>
  <si>
    <t>Dukungan Pelaksanaan Sistem Pemerintahan Berbasis Elektronik pada SKPD</t>
  </si>
  <si>
    <t>Pengadaan Peralatan dan Mesin Lainnya</t>
  </si>
  <si>
    <t>Penyediaan Jasa Komunikasi, Sumber Daya Air dan Listrik</t>
  </si>
  <si>
    <t>Penyediaan Jasa Peralatan dan Perlengkapan Kantor</t>
  </si>
  <si>
    <t>Penyediaan Jasa Pelayanan Umum Kantor</t>
  </si>
  <si>
    <t>Pemeliharaan Mebel</t>
  </si>
  <si>
    <t>II</t>
  </si>
  <si>
    <t>PROGRAM KEPEGAWAIAN DAERAH</t>
  </si>
  <si>
    <t>Penyusunan Rencana Kebutuhan, Jenis dan Jumlah Jabatan untuk Pelaksanaan Pengadaan ASN</t>
  </si>
  <si>
    <t>Koordinasi dan Fasilitasi Pengadaan PNS dan PPPK</t>
  </si>
  <si>
    <t>Koordinasi Pelaksanaan Administrasi Pemberhentian</t>
  </si>
  <si>
    <t>Pengelolaan Sistem Informasi Kepegawaian</t>
  </si>
  <si>
    <t>Pengelolaan Data Kepegawaian</t>
  </si>
  <si>
    <t>Pengelolaan Mutasi ASN</t>
  </si>
  <si>
    <t>Pengelolaan Kenaikan Pangkat ASN</t>
  </si>
  <si>
    <t>Pengelolaan Promosi ASN</t>
  </si>
  <si>
    <t>Peningkatan Kapasitas Kinerja ASN</t>
  </si>
  <si>
    <t>Pengelolaan Pendidikan Lanjutan ASN</t>
  </si>
  <si>
    <t>Pembinaan Jabatan Fungsional ASN</t>
  </si>
  <si>
    <t>Fasilitasi Pengembangan Karir dalam Jabatan Fungsional</t>
  </si>
  <si>
    <t>Pelaksanaan Penilaian dan Evaluasi Kinerja Aparatur</t>
  </si>
  <si>
    <t>Pembinaan Disiplin ASN</t>
  </si>
  <si>
    <t>Pengelolaan Penyelesaian Pelanggaran Disiplin ASN</t>
  </si>
  <si>
    <t>Pelayanan Proses Izin Perceraian Pegawai</t>
  </si>
  <si>
    <t>III</t>
  </si>
  <si>
    <t>PROGRAM PENGEMBANGAN SUMBER DAYA MANUSIA</t>
  </si>
  <si>
    <t>Kegiatan Pengembangan Kompetensi Teknis</t>
  </si>
  <si>
    <t>TOTAL</t>
  </si>
  <si>
    <t>Belanja Alat/Bahan untuk Kegiatan Kantor-Alat Tulis Kantor</t>
  </si>
  <si>
    <t>Belanja Alat/Bahan untuk Kegiatan Kantor- Bahan Cetak</t>
  </si>
  <si>
    <t>Belanja Gaji Pokok PNS</t>
  </si>
  <si>
    <t>Belanja Tunjangan Keluarga PNS</t>
  </si>
  <si>
    <t>Belanja Tunjangan Jabatan PNS</t>
  </si>
  <si>
    <t>Belanja Tunjangan Fungsional PNS</t>
  </si>
  <si>
    <t>Belanja Tunjangan Fungsional Umum PNS</t>
  </si>
  <si>
    <t>Belanja Tunjangan Beras PNS</t>
  </si>
  <si>
    <t>Belanja Tunjangan PPh/Tunjangan Khusus PNS</t>
  </si>
  <si>
    <t>Belanja Pembulatan Gaji PNS</t>
  </si>
  <si>
    <t>Belanja Iuran Jaminan Kesehatan PNS</t>
  </si>
  <si>
    <t>Belanja Iuran Jaminan Kecelakaan Kerja PNS</t>
  </si>
  <si>
    <t>Belanja Iuran Jaminan Kematian PNS</t>
  </si>
  <si>
    <t>Belanja Iuran Simpanan Peserta Tabungan Perumahan Rakyat PNS</t>
  </si>
  <si>
    <t>Belanja Honorarium Penanggungjawaban Pengelola Keuangan</t>
  </si>
  <si>
    <t>Belanja Makanan dan Minuman Rapat</t>
  </si>
  <si>
    <t>Belanja Makanan dan Minuman Jamuan Tamu</t>
  </si>
  <si>
    <t>Honorarium Narasumber atau Pembahas, Moderator, Pembawa Acara, dan Panitia</t>
  </si>
  <si>
    <t>Belanja Sewa Kendaraan Bermotor Penumpang</t>
  </si>
  <si>
    <t>Belanja Sewa Peralatan Umum</t>
  </si>
  <si>
    <t>Belanja Perjalanan Dinas Dalam Kota</t>
  </si>
  <si>
    <t>Belanja Perjalanan Dinas Paket Meeting Luar Kota</t>
  </si>
  <si>
    <t>Belanja Alat/Bahan untuk Kegiatan Kantor-Alat Listrik</t>
  </si>
  <si>
    <t>Belanja Alat/Bahan untuk Kegiatan Kantor-Perabot Kantor</t>
  </si>
  <si>
    <t>Belanja Alat/Bahan untuk Kegiatan Kantor-Benda Pos</t>
  </si>
  <si>
    <t>Belanja Modal Buku Umum</t>
  </si>
  <si>
    <t>Belanja Perjalanan Dinas Biasa</t>
  </si>
  <si>
    <t>Belanja Honorarium Pengadaan Barang/Jasa</t>
  </si>
  <si>
    <t>Belanja Alat/Bahan untuk Kegiatan Kantor-Bahan Komputer</t>
  </si>
  <si>
    <t>Belanja Modal Personal Computer</t>
  </si>
  <si>
    <t>Belanja Modal Alat Penyimpan Perlengkapan Kantor</t>
  </si>
  <si>
    <t>Belanja Tagihan Telepon</t>
  </si>
  <si>
    <t>Belanja Tagihan Air</t>
  </si>
  <si>
    <t>Belanja Tagihan Listrik</t>
  </si>
  <si>
    <t>Belanja Langganan Jurnal/Surat Kabar/Majalah</t>
  </si>
  <si>
    <t>Belanja Kawat/Faksimili/Internet/TV Berlangganan</t>
  </si>
  <si>
    <t>Belanja Pemeliharaan Alat Kantor dan Rumah Tangga-Alat Kantor-Alat Kantor Lainnya</t>
  </si>
  <si>
    <t>Belanja Pemeliharaan Alat Kantor dan Rumah Tangga-Alat Rumah Tangga-Alat Rumah Tangga Lainnya (Home Use)</t>
  </si>
  <si>
    <t>Belanja Pemeliharaan Alat Kantor dan Rumah Tangga-Alat Rumah Tangga-Alat Pendingin</t>
  </si>
  <si>
    <t>Belanja Pemeliharaan Alat Studio, Komunikasi, dan Pemancar-Alat Komunikasi-Alat Komunikasi Telephone</t>
  </si>
  <si>
    <t>Belanja Jasa Tenaga Administrasi</t>
  </si>
  <si>
    <t>Belanja Jasa Tenaga Kebersihan</t>
  </si>
  <si>
    <t>Belanja Jasa Tenaga Keamanan</t>
  </si>
  <si>
    <t>Belanja Iuran Jaminan Kesehatan bagi Non ASN</t>
  </si>
  <si>
    <t>Belanja Iuran Jaminan Kecelakaan Kerja bagi Non ASN</t>
  </si>
  <si>
    <t>Belanja Iuran Jaminan Kematian bagi Non ASN</t>
  </si>
  <si>
    <t>Belanja Pemeliharaan Alat Angkutan-Alat Angkutan Darat Bermotor-Kendaraan Bermotor Penumpang</t>
  </si>
  <si>
    <t>Belanja Pemeliharaan Alat Angkutan-Alat Angkutan Darat Bermotor-Kendaraan Bermotor Beroda Tiga</t>
  </si>
  <si>
    <t>Belanja Pemeliharaan Alat Besar-Alat Bantu-Pompa</t>
  </si>
  <si>
    <t>Belanja Modal Bangunan Gedung Kantor</t>
  </si>
  <si>
    <t>Belanja Pemeliharaan Alat Kantor dan Rumah Tangga-Alat Rumah Tangga-Mebel</t>
  </si>
  <si>
    <t>Honorarium Tim Pelaksana Kegiatan dan Sekretariat Tim Pelaksana Kegiatan</t>
  </si>
  <si>
    <t>Belanja Paket/Pengiriman</t>
  </si>
  <si>
    <t>Belanja Natura dan Pakan-Natura</t>
  </si>
  <si>
    <t>Honorarium Rohaniwan</t>
  </si>
  <si>
    <t>Belanja Jasa Penyelenggaraan Acara</t>
  </si>
  <si>
    <t>Belanja Jasa Konsultansi Berorientasi Layanan-Jasa Konsultansi Manajemen</t>
  </si>
  <si>
    <t>Belanja Jasa Tenaga Ahli</t>
  </si>
  <si>
    <t>Belanja Sewa Bangunan Gedung Tempat Pertemuan</t>
  </si>
  <si>
    <t>Belanja Pakaian Olahraga</t>
  </si>
  <si>
    <t>Belanja Jasa Tenaga Pendidikan</t>
  </si>
  <si>
    <t>Belanja Beasiswa Tugas Belajar S2</t>
  </si>
  <si>
    <t>A</t>
  </si>
  <si>
    <t>B</t>
  </si>
  <si>
    <t>C</t>
  </si>
  <si>
    <t>IV</t>
  </si>
  <si>
    <t>V</t>
  </si>
  <si>
    <t>VI</t>
  </si>
  <si>
    <t>VII</t>
  </si>
  <si>
    <t>X</t>
  </si>
  <si>
    <t>VIII</t>
  </si>
  <si>
    <t>IX</t>
  </si>
  <si>
    <t>XI</t>
  </si>
  <si>
    <t>XII</t>
  </si>
  <si>
    <t>XIII</t>
  </si>
  <si>
    <t>KETERANGAN</t>
  </si>
  <si>
    <t>Kegiatan yang Belum Dilaksanakan</t>
  </si>
  <si>
    <t>Kendala</t>
  </si>
  <si>
    <t>Belanja Jasa Tenaga Kesehatan</t>
  </si>
  <si>
    <t>Belanja Kursus Singkat/Pelatihan</t>
  </si>
  <si>
    <t>Belanja Sewa Meja Rapat Pejabat</t>
  </si>
  <si>
    <t>Belanja Makanan dan Minuman pada Fasilitas Pelayanan Urusan Pendidikan</t>
  </si>
  <si>
    <t>Honorarium Penyelenggaraan Kegiatan Pendidikan dan Pelatihan</t>
  </si>
  <si>
    <t>Rencana Waktu Pelaksanaan</t>
  </si>
  <si>
    <t>SISA ANGGARAN</t>
  </si>
  <si>
    <t>KODE REKENING</t>
  </si>
  <si>
    <t>5.03.01.2.01</t>
  </si>
  <si>
    <t>5.03.01</t>
  </si>
  <si>
    <t>5.03.01.2.02</t>
  </si>
  <si>
    <t>5.03.01.2.05</t>
  </si>
  <si>
    <t>5.03.01.2.06</t>
  </si>
  <si>
    <t>5.03.01.2.07</t>
  </si>
  <si>
    <t>5.03.01.2.09</t>
  </si>
  <si>
    <t>5.03.02.2.03</t>
  </si>
  <si>
    <t>5.03.02</t>
  </si>
  <si>
    <t>5.03.02.2.01</t>
  </si>
  <si>
    <t>5.03.02.2.02</t>
  </si>
  <si>
    <t>5.03.02.2.04</t>
  </si>
  <si>
    <t>5.04.02</t>
  </si>
  <si>
    <t>5.04.02.2.01</t>
  </si>
  <si>
    <t>5.04.02.2.02</t>
  </si>
  <si>
    <t>Belanja Pemeliharaan Alat Bengkel dan Alat Ukur-Alat Ukur-Alat Ukur Lainnya</t>
  </si>
  <si>
    <t>Belanja Pemeliharaan Alat Studio, Komunikasi, dan Pemancar-Alat Komunikasi-Alat Komunikasi Lainnya</t>
  </si>
  <si>
    <t>Belanja Pemeliharaan Alat Angkutan-Alat Angkutan Darat Bermotor-Kendaraan Dinas Bermotor Perorangan</t>
  </si>
  <si>
    <t>Pemeliharaan/Rehabilitasi Sarana dan Prasarana Gedung Kantor atau Bangunan Lainnya</t>
  </si>
  <si>
    <t>Belanja Bahan-Bahan/Bibit Tanaman</t>
  </si>
  <si>
    <t> Belanja Makanan dan Minuman Jamuan Tamu</t>
  </si>
  <si>
    <t>Belanja Sewa Alat Pendingin</t>
  </si>
  <si>
    <t>Belanja Sewa Kursi Hadap Depan Meja Kerja Pejabat</t>
  </si>
  <si>
    <t>Belanja Jasa Tenaga Pelayanan Umum</t>
  </si>
  <si>
    <t>Honorarium Penyelenggara Ujian</t>
  </si>
  <si>
    <t>Belanja Hadiah yang Bersifat Perlombaan</t>
  </si>
  <si>
    <t>Belanja Alat/Bahan untuk Kegiatan Kantor-Perlengkapan Dinas</t>
  </si>
  <si>
    <t>Belanja Pemeliharaan Alat Kedokteran dan Kesehatan-Alat Kesehatan Umum-Alat Kesehatan Umum Lainnya</t>
  </si>
  <si>
    <t>Koordinasi dan Penyusunan DPA-SKPD</t>
  </si>
  <si>
    <t>Tambahan Penghasilan berdasarkan Beban Kerja PNS</t>
  </si>
  <si>
    <t>Bimbingan Teknis Implementasi Peraturan Perundang-Undangan</t>
  </si>
  <si>
    <t>Belanja Pakaian Sipil Harian (PSH)</t>
  </si>
  <si>
    <t>Belanja Jasa Tenaga Kesenian dan Kebudayaan</t>
  </si>
  <si>
    <t>Belanja Jasa Iklan/Reklame, Film, dan Pemotretan</t>
  </si>
  <si>
    <t>Belanja Sewa Peralatan Studio Audio</t>
  </si>
  <si>
    <t>Belanja Sewa Alat Studio Lainnya</t>
  </si>
  <si>
    <t>Penyelenggaraan Pengembangan Kompetensi Teknis Umum, Inti, dan Pilihan bagi Jabatan Administrasi Penyelenggara Urusan Pemerintahan Konkuren, Perangkat Daerah Penunjang, dan Urusan Pemerintahan Umum</t>
  </si>
  <si>
    <t>Pembinaan, Pengoordinasian, Fasilitasi, Pemantauan, Evaluasi, dan Pelaporan Pengembangan Kompetensi Teknis Umum, Inti, dan Pilihan bagi Jabatan Administrasi Penyelenggara Urusan Pemerintahan Konkuren, Perangkat Daerah Penunjang, dan Urusan Pemerintahan Umum</t>
  </si>
  <si>
    <t>Penyelenggaraan Pengembangan Kompetensi bagi Pimpinan Daerah, Jabatan Pimpinan Tinggi, Jabatan Fungsional, Kepemimpinan, dan Prajabatan</t>
  </si>
  <si>
    <t>Koordinasi dan Penyusunan Perubahan DPA- SKPD</t>
  </si>
  <si>
    <t>Administrasi Keuangan Perangkat Daerah</t>
  </si>
  <si>
    <t>Koordinasi dan Penyusunan Laporan Keuangan Bulanan/ Triwulanan/ Semesteran SKPD</t>
  </si>
  <si>
    <t>Administrasi Kepegawaian Perangkat Daerah</t>
  </si>
  <si>
    <t>Administrasi Umum Perangkat Daerah</t>
  </si>
  <si>
    <t>Penyediaan Bahan Bacaan dan Peraturan Perundang-undangan</t>
  </si>
  <si>
    <t>Pengadaan Barang Milik Daerah Penunjang Urusan Pemerintah Daerah</t>
  </si>
  <si>
    <t>Penyediaan Jasa Penunjang Urusan Pemerintahan Daerah</t>
  </si>
  <si>
    <t>Pemeliharaan Barang Milik Daerah Penunjang Urusan Pemerintahan Daerah</t>
  </si>
  <si>
    <t>Penyediaan Jasa Pemeliharaan, Biaya Pemeliharaan, dan Pajak Kendaraan Perorangan Dinas atau Kendaraan Dinas Jabatan</t>
  </si>
  <si>
    <t>Penyediaan Jasa Pemeliharaan, Biaya Pemeliharaan, Pajak dan Perizinan Kendaraan Dinas Operasional atau Lapangan</t>
  </si>
  <si>
    <t>Pengadaan, Pemberhentian dan Informasi Kepegawaian ASN</t>
  </si>
  <si>
    <t>Mutasi dan Promosi ASN</t>
  </si>
  <si>
    <t>Pengembangan Kompetensi ASN</t>
  </si>
  <si>
    <t>Penilaian dan Evaluasi Kinerja Aparatur</t>
  </si>
  <si>
    <t>Pengelolaan Pemberian Penghargaan bagi Pegawai</t>
  </si>
  <si>
    <t>Penyusunan Kebijakan Teknis dan Rencana Pengembangan Kompetensi Teknis Umum, Inti, dan Pilihan bagi Jabatan Administrasi Penyelenggara Urusan Pemerintahan Konkuren, Perangkat Daerah Penunjang, dan Urusan Pemerintahan Umum</t>
  </si>
  <si>
    <t>Penyusunan Standar Perangkat Pembelajaran Pemerintahan Dalam Negeri Kompetensi Teknis Umum, Inti, dan Pilihan bagi Jabatan Administrasi Penyelenggara Urusan Pemerintahan Konkuren, Perangkat Daerah Penunjang, dan Urusan Pemerintahan Umum</t>
  </si>
  <si>
    <t>Sertifikasi, Kelembagaan, Pengembangan Kompetensi Manajerial dan Fungsional</t>
  </si>
  <si>
    <t>5.03.01.2.08</t>
  </si>
  <si>
    <t>NO REKENING</t>
  </si>
  <si>
    <t>a</t>
  </si>
  <si>
    <t>5.1.02.01.01.0024</t>
  </si>
  <si>
    <t>b</t>
  </si>
  <si>
    <t>5.1.02.01.01.0026</t>
  </si>
  <si>
    <t>5.1.01.01.01.0001</t>
  </si>
  <si>
    <t>5.1.01.01.02.0001</t>
  </si>
  <si>
    <t>c</t>
  </si>
  <si>
    <t>5.1.01.01.03.0001</t>
  </si>
  <si>
    <t>d</t>
  </si>
  <si>
    <t>5.1.01.01.04.0001</t>
  </si>
  <si>
    <t>e</t>
  </si>
  <si>
    <t>5.1.01.01.05.0001</t>
  </si>
  <si>
    <t>f</t>
  </si>
  <si>
    <t>5.1.01.01.06.0001</t>
  </si>
  <si>
    <t>g</t>
  </si>
  <si>
    <t>5.1.01.01.07.0001</t>
  </si>
  <si>
    <t>h</t>
  </si>
  <si>
    <t>5.1.01.01.08.0001</t>
  </si>
  <si>
    <t>i</t>
  </si>
  <si>
    <t>5.1.01.01.09.0001</t>
  </si>
  <si>
    <t>j</t>
  </si>
  <si>
    <t>5.1.01.01.10.0001</t>
  </si>
  <si>
    <t>k</t>
  </si>
  <si>
    <t>5.1.01.01.11.0001</t>
  </si>
  <si>
    <t>l</t>
  </si>
  <si>
    <t>5.1.01.01.12.0001</t>
  </si>
  <si>
    <t>m</t>
  </si>
  <si>
    <t>5.1.01.02.01.0001</t>
  </si>
  <si>
    <t>5.1.02.02.01.0003</t>
  </si>
  <si>
    <t>5.1.02.02.01.0047</t>
  </si>
  <si>
    <t>5.1.02.02.04.0355</t>
  </si>
  <si>
    <t>5.1.02.04.01.0001</t>
  </si>
  <si>
    <t>5.1.02.04.01.0005</t>
  </si>
  <si>
    <t>5.1.02.01.01.0031</t>
  </si>
  <si>
    <t>5.1.02.01.01.0029</t>
  </si>
  <si>
    <t>5.1.02.01.01.0030</t>
  </si>
  <si>
    <t>5.1.02.01.01.0032</t>
  </si>
  <si>
    <t>5.1.02.01.01.0053</t>
  </si>
  <si>
    <t>5.1.02.03.02.0118</t>
  </si>
  <si>
    <t>5.1.02.03.02.0123</t>
  </si>
  <si>
    <t>5.1.02.03.02.0237</t>
  </si>
  <si>
    <t>5.1.02.01.01.0027</t>
  </si>
  <si>
    <t>5.2.05.01.01.0001</t>
  </si>
  <si>
    <t>5.1.02.01.01.0052</t>
  </si>
  <si>
    <t>5.1.02.04.01.0003</t>
  </si>
  <si>
    <t>5.2.02.10.01.0002</t>
  </si>
  <si>
    <t>5.2.03.01.01.0001</t>
  </si>
  <si>
    <t>5.1.02.02.01.0059</t>
  </si>
  <si>
    <t>5.1.02.02.01.0060</t>
  </si>
  <si>
    <t>5.1.02.02.01.0061</t>
  </si>
  <si>
    <t>5.1.02.02.01.0062</t>
  </si>
  <si>
    <t>5.1.02.02.01.0063</t>
  </si>
  <si>
    <t>5.1.02.03.02.0102</t>
  </si>
  <si>
    <t>5.1.02.03.02.0117</t>
  </si>
  <si>
    <t>5.1.02.03.02.0121</t>
  </si>
  <si>
    <t>5.1.02.03.02.0138</t>
  </si>
  <si>
    <t>5.1.02.03.02.0148</t>
  </si>
  <si>
    <t>n</t>
  </si>
  <si>
    <t>o</t>
  </si>
  <si>
    <t>p</t>
  </si>
  <si>
    <t>q</t>
  </si>
  <si>
    <t>5.1.02.02.01.0026</t>
  </si>
  <si>
    <t>5.1.02.02.01.0030</t>
  </si>
  <si>
    <t>5.1.02.02.01.0031</t>
  </si>
  <si>
    <t>5.1.02.02.02.0005</t>
  </si>
  <si>
    <t>5.1.02.02.02.0006</t>
  </si>
  <si>
    <t>5.1.02.02.02.0007</t>
  </si>
  <si>
    <t>5.1.02.03.02.0036</t>
  </si>
  <si>
    <t>5.1.02.03.02.0035</t>
  </si>
  <si>
    <t>5.1.02.03.02.0039</t>
  </si>
  <si>
    <t>5.1.02.01.01.0004</t>
  </si>
  <si>
    <t>5.1.02.01.01.0008</t>
  </si>
  <si>
    <t>5.1.02.03.02.0023</t>
  </si>
  <si>
    <t>5.1.02.02.01.0004</t>
  </si>
  <si>
    <t>5.1.02.02.04.0036</t>
  </si>
  <si>
    <t>5.1.02.01.01.0043</t>
  </si>
  <si>
    <t>5.1.02.02.01.0007</t>
  </si>
  <si>
    <t>5.1.02.02.01.0013</t>
  </si>
  <si>
    <t>5.1.02.02.01.0028</t>
  </si>
  <si>
    <t>5.1.02.02.01.0064</t>
  </si>
  <si>
    <t>5.1.02.02.04.0121</t>
  </si>
  <si>
    <t>5.1.02.02.04.0123</t>
  </si>
  <si>
    <t>5.1.02.02.04.0126</t>
  </si>
  <si>
    <t>r</t>
  </si>
  <si>
    <t>5.1.02.02.04.0129</t>
  </si>
  <si>
    <t>s</t>
  </si>
  <si>
    <t>5.1.02.02.05.0009</t>
  </si>
  <si>
    <t>t</t>
  </si>
  <si>
    <t>u</t>
  </si>
  <si>
    <t>5.1.02.02.01.0029</t>
  </si>
  <si>
    <t xml:space="preserve">5.03.02.2.02 </t>
  </si>
  <si>
    <t>5.1.02.01.01.0061</t>
  </si>
  <si>
    <t>5.1.02.02.01.0025</t>
  </si>
  <si>
    <t>5.1.02.02.01.0055</t>
  </si>
  <si>
    <t>5.1.02.02.04.0137</t>
  </si>
  <si>
    <t>v</t>
  </si>
  <si>
    <t>5.1.02.02.09.0013</t>
  </si>
  <si>
    <t>5.1.02.02.11.0002</t>
  </si>
  <si>
    <t>5.1.02.02.01.0009</t>
  </si>
  <si>
    <t>5.1.02.02.01.0014</t>
  </si>
  <si>
    <t>5.1.02.05.01.0001</t>
  </si>
  <si>
    <t>5.1.02.01.01.0055</t>
  </si>
  <si>
    <t>5.1.02.01.01.0076</t>
  </si>
  <si>
    <t>5.1.02.02.01.0011</t>
  </si>
  <si>
    <t>5.1.02.02.12.0001</t>
  </si>
  <si>
    <t>ANGGARAN MURNI</t>
  </si>
  <si>
    <t>MURNI</t>
  </si>
  <si>
    <t>PROSENTASE (%)</t>
  </si>
  <si>
    <t>Belanja Sewa Alat Rumah Tangga Lainnya (Home Use)</t>
  </si>
  <si>
    <t>5.2.02.10.02.0003</t>
  </si>
  <si>
    <t>Belanja Modal Peralatan Personal Computer</t>
  </si>
  <si>
    <t>5.1.02.02.04.0132</t>
  </si>
  <si>
    <t>5.1.02.02.05.0025</t>
  </si>
  <si>
    <t>Belanja Sewa Bangunan Terbuka</t>
  </si>
  <si>
    <t>w</t>
  </si>
  <si>
    <t>5.03.01.2.01.0001</t>
  </si>
  <si>
    <t>5.03.01.2.01.0002</t>
  </si>
  <si>
    <t>5.03.01.2.01.0003</t>
  </si>
  <si>
    <t>5.03.01.2.01.0004</t>
  </si>
  <si>
    <t>5.03.01.2.01.0005</t>
  </si>
  <si>
    <t>5.03.01.2.01.0007</t>
  </si>
  <si>
    <t>5.03.01.2.02.0001</t>
  </si>
  <si>
    <t>5.03.01.2.02.0002</t>
  </si>
  <si>
    <t>5.03.01.2.02.0005</t>
  </si>
  <si>
    <t>5.03.01.2.02.0007</t>
  </si>
  <si>
    <t>5.03.01.2.02.0008</t>
  </si>
  <si>
    <t>5.03.01.2.05.0011</t>
  </si>
  <si>
    <t>5.03.01.2.06.0001</t>
  </si>
  <si>
    <t>5.03.01.2.06.0003</t>
  </si>
  <si>
    <t>5.03.01.2.06.0004</t>
  </si>
  <si>
    <t>5.03.01.2.06.0005</t>
  </si>
  <si>
    <t>5.03.01.2.06.0006</t>
  </si>
  <si>
    <t>5.03.01.2.06.0008</t>
  </si>
  <si>
    <t>5.03.01.2.06.0009</t>
  </si>
  <si>
    <t>5.03.01.2.06.0011</t>
  </si>
  <si>
    <t>5.03.01.2.07.0006</t>
  </si>
  <si>
    <t>5.03.01.2.08.0002</t>
  </si>
  <si>
    <t>5.03.01.2.08.0003</t>
  </si>
  <si>
    <t>5.03.01.2.08.0004</t>
  </si>
  <si>
    <t>5.03.01.2.09.0001</t>
  </si>
  <si>
    <t>5.03.01.2.09.0002</t>
  </si>
  <si>
    <t>5.03.01.2.09.0005</t>
  </si>
  <si>
    <t>5.03.01.2.09.0010</t>
  </si>
  <si>
    <t>5.03.02.2.01.0002</t>
  </si>
  <si>
    <t>5.03.02.2.01.0003</t>
  </si>
  <si>
    <t>5.03.02.2.01.0006</t>
  </si>
  <si>
    <t>5.03.02.2.01.0010</t>
  </si>
  <si>
    <t>5.03.02.2.01.0011</t>
  </si>
  <si>
    <t>5.03.02.2.02.0001</t>
  </si>
  <si>
    <t>5.03.02.2.02.0002</t>
  </si>
  <si>
    <t>5.03.02.2.02.0003</t>
  </si>
  <si>
    <t>5.03.02.2.03.0001</t>
  </si>
  <si>
    <t>5.03.02.2.03.0004</t>
  </si>
  <si>
    <t>5.03.02.2.03.0013</t>
  </si>
  <si>
    <t>5.03.02.2.03.0014</t>
  </si>
  <si>
    <t>5.03.02.2.04.0002</t>
  </si>
  <si>
    <t>5.03.02.2.04.0004</t>
  </si>
  <si>
    <t>5.03.02.2.04.0007</t>
  </si>
  <si>
    <t>5.03.02.2.04.0008</t>
  </si>
  <si>
    <t>5.03.02.2.04.0009</t>
  </si>
  <si>
    <t>5.04.02.2.01.0001</t>
  </si>
  <si>
    <t>5.04.02.2.01.0002</t>
  </si>
  <si>
    <t>5.04.02.2.01.0003</t>
  </si>
  <si>
    <t>5.04.02.2.01.0004</t>
  </si>
  <si>
    <t>5.04.02.2.02.0007</t>
  </si>
  <si>
    <t>5.1.02.01.01.0074</t>
  </si>
  <si>
    <t>Belanja Pakaian Adat Daerah</t>
  </si>
  <si>
    <t>5.2.02.05.01.0004</t>
  </si>
  <si>
    <t>5.1.02.01.01.0023</t>
  </si>
  <si>
    <t>Belanja Suku Cadang-Suku Cadang Lainnya</t>
  </si>
  <si>
    <t>Belanja Pemeliharaan Komputer-Komputer Unit-Personal Computer</t>
  </si>
  <si>
    <t>5.1.02.03.02.0406</t>
  </si>
  <si>
    <t>Belanja Pemeliharaan Komputer-Komputer Unit-Komputer Unit Lainnya</t>
  </si>
  <si>
    <t>5.1.02.02.04.0037</t>
  </si>
  <si>
    <t>Belanja Sewa Kendaraan Bermotor Angkutan Barang</t>
  </si>
  <si>
    <t>5.1.02.05.01.0003</t>
  </si>
  <si>
    <t>Belanja Beasiswa</t>
  </si>
  <si>
    <t>Belanja Bahan-Bahan Bakar dan Pelumas</t>
  </si>
  <si>
    <t xml:space="preserve">5.03.02.2.01.0002 </t>
  </si>
  <si>
    <t xml:space="preserve">Belanja Jasa Tenaga Ahli </t>
  </si>
  <si>
    <t>Belanja Jasa Konsultasi Berorientasi Layanan- Jasa Konsultasi Manajemen</t>
  </si>
  <si>
    <t>ANGGARAN</t>
  </si>
  <si>
    <t xml:space="preserve">REALISASI ANGGARAN TAHUN ANGGARAN 2024
BADAN KEPEGAWAIAN, PENDIDIKAN DAN PELATIHAN KOTA SEMARANG </t>
  </si>
  <si>
    <t>SISA</t>
  </si>
  <si>
    <t>Belanja Alat/Bahan untuk Kegiatan Kantor-Bahan Cetak</t>
  </si>
  <si>
    <t>Belanja Makanan dan Minuman Tamu</t>
  </si>
  <si>
    <t>Honorarium Narasumber atau pembahas moderator Pembawa Acara dan Panitia</t>
  </si>
  <si>
    <t>Belanja Alat/Bahan untuk Kegiatan Kantor- Benda Pos</t>
  </si>
  <si>
    <t xml:space="preserve">Belanja Perjalanan Dinas Biasa </t>
  </si>
  <si>
    <t>REALISASI s/d DESEMBER</t>
  </si>
  <si>
    <t xml:space="preserve">REALISASI s/d 31 Januari 2025 </t>
  </si>
  <si>
    <t>Penyelenggaraan Walidata Pendukung Statistik Sektoral Daerah</t>
  </si>
  <si>
    <t>1.01.01</t>
  </si>
  <si>
    <t>1.01.01.2.01</t>
  </si>
  <si>
    <t>1.01.01.2.01.0001</t>
  </si>
  <si>
    <t>1.01.01.2.01.0002</t>
  </si>
  <si>
    <t>1.01.01.2.01.0003</t>
  </si>
  <si>
    <t>1.01.01.2.01.0004</t>
  </si>
  <si>
    <t>1.01.01.2.01.0005</t>
  </si>
  <si>
    <t>1.01.01.2.01.0006</t>
  </si>
  <si>
    <t>1.01.01.2.01.0007</t>
  </si>
  <si>
    <t>1.01.01.2.02</t>
  </si>
  <si>
    <t>1.01.01.2.02.0001</t>
  </si>
  <si>
    <t>1.01.01.2.02.0002</t>
  </si>
  <si>
    <t>1.01.01.2.02.0005</t>
  </si>
  <si>
    <t>1.01.01.2.02.0007</t>
  </si>
  <si>
    <t>1.01.01.2.02.0008</t>
  </si>
  <si>
    <t>1.01.01.2.05</t>
  </si>
  <si>
    <t>1.01.01.2.05.0011</t>
  </si>
  <si>
    <t>1.01.01.2.06.0001</t>
  </si>
  <si>
    <t>1.01.01.2.06</t>
  </si>
  <si>
    <t>1.01.01.2.06.0003</t>
  </si>
  <si>
    <t>1.01.01.2.06.0004</t>
  </si>
  <si>
    <t>1.01.01.2.06.0005</t>
  </si>
  <si>
    <t>1.01.01.2.06.0006</t>
  </si>
  <si>
    <t>1.01.01.2.06.0008</t>
  </si>
  <si>
    <t>1.01.01.2.06.0009</t>
  </si>
  <si>
    <t>1.01.01.2.06.0011</t>
  </si>
  <si>
    <t>1.01.01.2.07</t>
  </si>
  <si>
    <t>1.01.01.2.07.0006</t>
  </si>
  <si>
    <t>1.01.01.2.08</t>
  </si>
  <si>
    <t>1.01.01.2.08.0002</t>
  </si>
  <si>
    <t>1.01.01.2.08.0003</t>
  </si>
  <si>
    <t>1.01.01.2.08.0004</t>
  </si>
  <si>
    <t>1.01.01.2.09</t>
  </si>
  <si>
    <t>1.01.01.2.09.0001</t>
  </si>
  <si>
    <t>1.01.01.2.09.0005</t>
  </si>
  <si>
    <t>1.01.01.2.09.0002</t>
  </si>
  <si>
    <t>1.01.01.2.09.0010</t>
  </si>
  <si>
    <t xml:space="preserve">REALISASI ANGGARAN TAHUN ANGGARAN 2025
BADAN KEPEGAWAIAN, PENDIDIKAN DAN PELATIHAN KOTA SEMARANG </t>
  </si>
  <si>
    <t>5.1.02.04.01.0004</t>
  </si>
  <si>
    <t>Belanja Perjalanan Dinas Paket Meeting Dalam Kota</t>
  </si>
  <si>
    <t>5.03.01.2.01.0008</t>
  </si>
  <si>
    <t xml:space="preserve">Belanja Makanan dan Minuman Rapat	</t>
  </si>
  <si>
    <t>F</t>
  </si>
  <si>
    <t>5.1.01.01.01.0002</t>
  </si>
  <si>
    <t>Belanja Gaji Pokok PPPK</t>
  </si>
  <si>
    <t>5.1.01.01.02.0002</t>
  </si>
  <si>
    <t>Belanja Tunjangan Keluarga PPPK</t>
  </si>
  <si>
    <t>5.1.01.01.05.0002</t>
  </si>
  <si>
    <t>Belanja Tunjangan Fungsional Umum PPPK</t>
  </si>
  <si>
    <t>5.1.01.01.06.0002</t>
  </si>
  <si>
    <t>Belanja Tunjangan Beras PPPK</t>
  </si>
  <si>
    <t>5.1.01.01.07.0002</t>
  </si>
  <si>
    <t>Belanja Tunjangan PPh/Tunjangan Khusus PPPK</t>
  </si>
  <si>
    <t>5.1.01.01.08.0002</t>
  </si>
  <si>
    <t>Belanja Pembulatan Gaji PPPK</t>
  </si>
  <si>
    <t>5.1.01.01.09.0002</t>
  </si>
  <si>
    <t>Belanja Iuran Jaminan Kesehatan PPPK</t>
  </si>
  <si>
    <t>5.1.01.01.10.0002</t>
  </si>
  <si>
    <t>Belanja Iuran Jaminan Kecelakaan Kerja PPPK</t>
  </si>
  <si>
    <t>5.1.01.01.11.0002</t>
  </si>
  <si>
    <t>Belanja Iuran Jaminan Kematian PPPK</t>
  </si>
  <si>
    <t>5.1.01.01.12.0002</t>
  </si>
  <si>
    <t>Belanja Iuran Simpanan Peserta Tabungan Perumahan Rakyat PPPK</t>
  </si>
  <si>
    <t>5.1.01.02.01.0002</t>
  </si>
  <si>
    <t>Tambahan Penghasilan berdasarkan Beban Kerja PPPK</t>
  </si>
  <si>
    <t>5.1.01.02.06.0035</t>
  </si>
  <si>
    <t>Belanja Insentif bagi ASN atas Pemungutan Retribusi Daerah-Retribusi Jasa Usaha-Pemakaian Kekayaan Daerah</t>
  </si>
  <si>
    <t>x</t>
  </si>
  <si>
    <t>y</t>
  </si>
  <si>
    <t>5.1.02.02.01.0002</t>
  </si>
  <si>
    <t>Belanja Jasa Pengelolaan BMD yang Menghasilkan Pendapatan</t>
  </si>
  <si>
    <t>5.1.02.02.01.0080</t>
  </si>
  <si>
    <t>5.1.02.02.01.0081</t>
  </si>
  <si>
    <t>Belanja Honorarium Perangkat Unit Kerja Pengadaan Barang dan Jasa (UKPBJ)</t>
  </si>
  <si>
    <t>5.1.02.02.01.0082</t>
  </si>
  <si>
    <t>5.2.02.05.02.0006</t>
  </si>
  <si>
    <t>Belanja Modal Alat Rumah Tangga Lainnya (Home Use)</t>
  </si>
  <si>
    <t>5.2.02.05.01.0001</t>
  </si>
  <si>
    <t>5.2.02.05.01.0006</t>
  </si>
  <si>
    <t>5.2.02.02.02.0004</t>
  </si>
  <si>
    <t>Belanja Modal Meja Kerja Pejabat</t>
  </si>
  <si>
    <t>Belanja Modal Alat Kedokteran Lainnya</t>
  </si>
  <si>
    <t>5.2.02.07.01.0029</t>
  </si>
  <si>
    <t>Belanja Pemeliharaan Alat Besar-Alat Bantu-Electric Generating Set</t>
  </si>
  <si>
    <t>5.1.02.03.02.0022</t>
  </si>
  <si>
    <t>5.1.02.03.02.0405</t>
  </si>
  <si>
    <t>5.1.02.02.02.0010</t>
  </si>
  <si>
    <t>Belanja Iuran Jaminan Hari Tua bagi Non ASN</t>
  </si>
  <si>
    <t>Belanja Pemeliharaan Tanah-Tanah Persil-Tanah untuk Bangunan Tempat Kerja</t>
  </si>
  <si>
    <t>5.1.02.03.01.0004</t>
  </si>
  <si>
    <t>Belanja Jasa Tenaga Laboratorium</t>
  </si>
  <si>
    <t>5.1.02.02.01.0015</t>
  </si>
  <si>
    <t xml:space="preserve">REALISASI s/d 28 Februari 2025 </t>
  </si>
  <si>
    <t>REALISASI s/d FEBRUARI</t>
  </si>
  <si>
    <t xml:space="preserve">REALISASI s/d 31 Maret 2025 </t>
  </si>
  <si>
    <t>REALISASI s/d MARET</t>
  </si>
  <si>
    <t xml:space="preserve">REALISASI s/d 30 April 2025 </t>
  </si>
  <si>
    <t>REALISASI s/d APRIL</t>
  </si>
  <si>
    <t>Belanja Alat/Bahan Untuk Kegiatan Kantor-Bahan Cetak</t>
  </si>
  <si>
    <t>Honarium Penyelenggaraan Kegiatan Pendidikan dan Pelatihan</t>
  </si>
  <si>
    <t>5.1.02.02.01.0036</t>
  </si>
  <si>
    <t xml:space="preserve">REALISASI s/d Mei 2025 </t>
  </si>
  <si>
    <t>REALISASI s/d MEI</t>
  </si>
  <si>
    <t>HOLD</t>
  </si>
  <si>
    <t>HOLD 281.566.150</t>
  </si>
  <si>
    <t xml:space="preserve">REALISASI s/d Juni 2025 </t>
  </si>
  <si>
    <t>PERGESERAN</t>
  </si>
  <si>
    <t>5.2.02.05.03.0001</t>
  </si>
  <si>
    <t>REALISASI s/d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</si>
</sst>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17" x14ac:knownFonts="1">
    <font>
      <sz val="11"/>
      <name val="Calibri"/>
    </font>
    <font>
      <sz val="11"/>
      <name val="Calibri"/>
    </font>
    <font>
      <b/>
      <sz val="16"/>
      <name val="Calibri"/>
    </font>
    <font>
      <b/>
      <sz val="11"/>
      <name val="Calibri"/>
    </font>
    <font>
      <sz val="11"/>
      <color rgb="FF000000"/>
      <name val="Calibri"/>
    </font>
    <font>
      <b/>
      <sz val="16"/>
      <color rgb="FF000000"/>
      <name val="Calibri"/>
    </font>
    <font>
      <b/>
      <sz val="11"/>
      <color rgb="FF000000"/>
      <name val="Calibri"/>
    </font>
    <font>
      <sz val="11"/>
      <color rgb="FF006100"/>
      <name val="Calibri"/>
      <charset val="1"/>
    </font>
    <font>
      <b/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</font>
    <font>
      <b/>
      <sz val="11"/>
      <color rgb="FF1E293B"/>
      <name val="Calibri"/>
    </font>
    <font>
      <sz val="11"/>
      <color rgb="FF000000"/>
      <name val="Calibri"/>
    </font>
    <font>
      <b/>
      <sz val="7"/>
      <color rgb="FF1E293B"/>
      <name val="Arial"/>
      <family val="2"/>
    </font>
    <font>
      <sz val="11"/>
      <name val="Calibri"/>
      <family val="2"/>
    </font>
    <font>
      <sz val="11"/>
      <color rgb="FF1E293B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3CD6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1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/>
      <bottom style="dash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ashed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2" fillId="0" borderId="0">
      <alignment vertical="top"/>
      <protection locked="0"/>
    </xf>
    <xf numFmtId="43" fontId="12" fillId="0" borderId="0">
      <alignment vertical="top"/>
      <protection locked="0"/>
    </xf>
    <xf numFmtId="0" fontId="7" fillId="8" borderId="0">
      <alignment vertical="top"/>
      <protection locked="0"/>
    </xf>
  </cellStyleXfs>
  <cellXfs count="4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1" fontId="1" fillId="0" borderId="0" xfId="1" applyFont="1" applyAlignment="1" applyProtection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1" applyFont="1" applyAlignment="1" applyProtection="1">
      <alignment horizontal="center" vertical="center"/>
    </xf>
    <xf numFmtId="164" fontId="1" fillId="0" borderId="0" xfId="2" applyNumberFormat="1" applyFont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1" fontId="3" fillId="0" borderId="0" xfId="1" applyFont="1" applyAlignment="1" applyProtection="1">
      <alignment horizontal="center" vertical="center" wrapText="1"/>
    </xf>
    <xf numFmtId="164" fontId="3" fillId="0" borderId="0" xfId="2" applyNumberFormat="1" applyFont="1" applyAlignment="1" applyProtection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41" fontId="1" fillId="0" borderId="5" xfId="1" applyFont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1" fontId="1" fillId="0" borderId="5" xfId="1" applyFont="1" applyBorder="1" applyAlignment="1" applyProtection="1">
      <alignment horizontal="center" vertical="center" wrapText="1"/>
    </xf>
    <xf numFmtId="164" fontId="1" fillId="0" borderId="5" xfId="2" applyNumberFormat="1" applyFont="1" applyBorder="1" applyAlignment="1" applyProtection="1">
      <alignment horizontal="center" vertical="center" wrapText="1"/>
    </xf>
    <xf numFmtId="41" fontId="3" fillId="2" borderId="10" xfId="1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vertical="center" wrapText="1"/>
    </xf>
    <xf numFmtId="3" fontId="3" fillId="4" borderId="19" xfId="0" applyNumberFormat="1" applyFont="1" applyFill="1" applyBorder="1" applyAlignment="1">
      <alignment vertical="center" wrapText="1"/>
    </xf>
    <xf numFmtId="41" fontId="3" fillId="4" borderId="20" xfId="1" applyFont="1" applyFill="1" applyBorder="1" applyAlignment="1" applyProtection="1">
      <alignment vertical="center" wrapText="1"/>
    </xf>
    <xf numFmtId="2" fontId="3" fillId="4" borderId="19" xfId="0" applyNumberFormat="1" applyFont="1" applyFill="1" applyBorder="1" applyAlignment="1">
      <alignment horizontal="center" vertical="center" wrapText="1"/>
    </xf>
    <xf numFmtId="164" fontId="3" fillId="4" borderId="19" xfId="2" applyNumberFormat="1" applyFont="1" applyFill="1" applyBorder="1" applyAlignment="1" applyProtection="1">
      <alignment horizontal="center" vertical="center" wrapText="1"/>
    </xf>
    <xf numFmtId="0" fontId="1" fillId="5" borderId="19" xfId="0" applyFont="1" applyFill="1" applyBorder="1" applyAlignment="1">
      <alignment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vertical="center" wrapText="1"/>
    </xf>
    <xf numFmtId="3" fontId="3" fillId="6" borderId="21" xfId="0" applyNumberFormat="1" applyFont="1" applyFill="1" applyBorder="1" applyAlignment="1">
      <alignment horizontal="right" vertical="center" wrapText="1"/>
    </xf>
    <xf numFmtId="41" fontId="3" fillId="6" borderId="21" xfId="1" applyFont="1" applyFill="1" applyBorder="1" applyAlignment="1" applyProtection="1">
      <alignment vertical="center" wrapText="1"/>
    </xf>
    <xf numFmtId="2" fontId="3" fillId="6" borderId="21" xfId="0" applyNumberFormat="1" applyFont="1" applyFill="1" applyBorder="1" applyAlignment="1">
      <alignment horizontal="center" vertical="center" wrapText="1"/>
    </xf>
    <xf numFmtId="164" fontId="3" fillId="6" borderId="21" xfId="2" applyNumberFormat="1" applyFont="1" applyFill="1" applyBorder="1" applyAlignment="1" applyProtection="1">
      <alignment horizontal="center" vertical="center" wrapText="1"/>
    </xf>
    <xf numFmtId="0" fontId="1" fillId="6" borderId="21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3" fontId="3" fillId="0" borderId="22" xfId="0" applyNumberFormat="1" applyFont="1" applyBorder="1" applyAlignment="1">
      <alignment horizontal="right" vertical="center" wrapText="1"/>
    </xf>
    <xf numFmtId="41" fontId="3" fillId="0" borderId="22" xfId="1" applyFont="1" applyBorder="1" applyAlignment="1" applyProtection="1">
      <alignment horizontal="right" vertical="center" wrapText="1"/>
    </xf>
    <xf numFmtId="2" fontId="3" fillId="7" borderId="22" xfId="0" applyNumberFormat="1" applyFont="1" applyFill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164" fontId="3" fillId="7" borderId="22" xfId="2" applyNumberFormat="1" applyFont="1" applyFill="1" applyBorder="1" applyAlignment="1" applyProtection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41" fontId="3" fillId="0" borderId="24" xfId="1" applyFont="1" applyBorder="1" applyAlignment="1" applyProtection="1">
      <alignment horizontal="right" vertical="center" wrapText="1"/>
    </xf>
    <xf numFmtId="2" fontId="1" fillId="7" borderId="25" xfId="0" applyNumberFormat="1" applyFont="1" applyFill="1" applyBorder="1" applyAlignment="1">
      <alignment horizontal="center" vertical="center" wrapText="1"/>
    </xf>
    <xf numFmtId="41" fontId="1" fillId="7" borderId="25" xfId="1" applyFont="1" applyFill="1" applyBorder="1" applyAlignment="1" applyProtection="1">
      <alignment horizontal="center" vertical="center" wrapText="1"/>
    </xf>
    <xf numFmtId="164" fontId="3" fillId="7" borderId="24" xfId="2" applyNumberFormat="1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41" fontId="1" fillId="0" borderId="25" xfId="1" applyFont="1" applyBorder="1" applyAlignment="1" applyProtection="1">
      <alignment horizontal="right" vertical="center" wrapText="1"/>
    </xf>
    <xf numFmtId="164" fontId="1" fillId="7" borderId="25" xfId="2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3" fontId="1" fillId="0" borderId="12" xfId="0" applyNumberFormat="1" applyFont="1" applyBorder="1" applyAlignment="1">
      <alignment horizontal="right" vertical="center" wrapText="1"/>
    </xf>
    <xf numFmtId="41" fontId="1" fillId="0" borderId="12" xfId="1" applyFont="1" applyBorder="1" applyAlignment="1" applyProtection="1">
      <alignment horizontal="right" vertical="center" wrapText="1"/>
    </xf>
    <xf numFmtId="2" fontId="1" fillId="7" borderId="12" xfId="0" applyNumberFormat="1" applyFont="1" applyFill="1" applyBorder="1" applyAlignment="1">
      <alignment horizontal="center" vertical="center" wrapText="1"/>
    </xf>
    <xf numFmtId="41" fontId="1" fillId="7" borderId="12" xfId="1" applyFont="1" applyFill="1" applyBorder="1" applyAlignment="1" applyProtection="1">
      <alignment horizontal="center" vertical="center" wrapText="1"/>
    </xf>
    <xf numFmtId="164" fontId="1" fillId="7" borderId="12" xfId="2" applyNumberFormat="1" applyFont="1" applyFill="1" applyBorder="1" applyAlignment="1" applyProtection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41" fontId="3" fillId="7" borderId="22" xfId="1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1" fillId="0" borderId="28" xfId="0" applyFont="1" applyBorder="1" applyAlignment="1">
      <alignment vertical="center" wrapText="1"/>
    </xf>
    <xf numFmtId="3" fontId="1" fillId="0" borderId="28" xfId="0" applyNumberFormat="1" applyFont="1" applyBorder="1" applyAlignment="1">
      <alignment horizontal="right" vertical="center" wrapText="1"/>
    </xf>
    <xf numFmtId="41" fontId="1" fillId="0" borderId="28" xfId="1" applyFont="1" applyBorder="1" applyAlignment="1" applyProtection="1">
      <alignment horizontal="right" vertical="center" wrapText="1"/>
    </xf>
    <xf numFmtId="2" fontId="1" fillId="7" borderId="28" xfId="0" applyNumberFormat="1" applyFont="1" applyFill="1" applyBorder="1" applyAlignment="1">
      <alignment horizontal="center" vertical="center" wrapText="1"/>
    </xf>
    <xf numFmtId="41" fontId="1" fillId="7" borderId="28" xfId="1" applyFont="1" applyFill="1" applyBorder="1" applyAlignment="1" applyProtection="1">
      <alignment horizontal="center" vertical="center" wrapText="1"/>
    </xf>
    <xf numFmtId="164" fontId="1" fillId="7" borderId="28" xfId="2" applyNumberFormat="1" applyFont="1" applyFill="1" applyBorder="1" applyAlignment="1" applyProtection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41" fontId="1" fillId="0" borderId="28" xfId="1" applyFont="1" applyBorder="1" applyAlignment="1" applyProtection="1">
      <alignment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1" fillId="0" borderId="31" xfId="0" applyFont="1" applyBorder="1" applyAlignment="1">
      <alignment vertical="center" wrapText="1"/>
    </xf>
    <xf numFmtId="3" fontId="1" fillId="0" borderId="31" xfId="0" applyNumberFormat="1" applyFont="1" applyBorder="1" applyAlignment="1">
      <alignment horizontal="right" vertical="center" wrapText="1"/>
    </xf>
    <xf numFmtId="41" fontId="1" fillId="0" borderId="31" xfId="1" applyFont="1" applyBorder="1" applyAlignment="1" applyProtection="1">
      <alignment vertical="center"/>
    </xf>
    <xf numFmtId="2" fontId="1" fillId="7" borderId="31" xfId="0" applyNumberFormat="1" applyFont="1" applyFill="1" applyBorder="1" applyAlignment="1">
      <alignment horizontal="center" vertical="center" wrapText="1"/>
    </xf>
    <xf numFmtId="41" fontId="1" fillId="7" borderId="31" xfId="1" applyFont="1" applyFill="1" applyBorder="1" applyAlignment="1" applyProtection="1">
      <alignment horizontal="center" vertical="center" wrapText="1"/>
    </xf>
    <xf numFmtId="164" fontId="1" fillId="7" borderId="31" xfId="2" applyNumberFormat="1" applyFont="1" applyFill="1" applyBorder="1" applyAlignment="1" applyProtection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41" fontId="1" fillId="0" borderId="25" xfId="1" applyFont="1" applyBorder="1" applyAlignment="1" applyProtection="1">
      <alignment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vertical="center" wrapText="1"/>
    </xf>
    <xf numFmtId="3" fontId="3" fillId="6" borderId="12" xfId="0" applyNumberFormat="1" applyFont="1" applyFill="1" applyBorder="1" applyAlignment="1">
      <alignment horizontal="right" vertical="center" wrapText="1"/>
    </xf>
    <xf numFmtId="41" fontId="3" fillId="6" borderId="12" xfId="1" applyFont="1" applyFill="1" applyBorder="1" applyAlignment="1" applyProtection="1">
      <alignment vertical="center" wrapText="1"/>
    </xf>
    <xf numFmtId="2" fontId="3" fillId="6" borderId="12" xfId="0" applyNumberFormat="1" applyFont="1" applyFill="1" applyBorder="1" applyAlignment="1">
      <alignment horizontal="center" vertical="center" wrapText="1"/>
    </xf>
    <xf numFmtId="41" fontId="3" fillId="6" borderId="27" xfId="1" applyFont="1" applyFill="1" applyBorder="1" applyAlignment="1" applyProtection="1">
      <alignment horizontal="center" vertical="center" wrapText="1"/>
    </xf>
    <xf numFmtId="164" fontId="3" fillId="6" borderId="33" xfId="2" applyNumberFormat="1" applyFont="1" applyFill="1" applyBorder="1" applyAlignment="1" applyProtection="1">
      <alignment horizontal="center" vertical="center" wrapText="1"/>
    </xf>
    <xf numFmtId="0" fontId="1" fillId="6" borderId="33" xfId="0" applyFont="1" applyFill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0" xfId="0" applyFont="1">
      <alignment vertical="center"/>
    </xf>
    <xf numFmtId="41" fontId="3" fillId="0" borderId="0" xfId="1" applyFont="1" applyAlignment="1" applyProtection="1">
      <alignment vertical="center"/>
    </xf>
    <xf numFmtId="41" fontId="3" fillId="6" borderId="12" xfId="1" applyFont="1" applyFill="1" applyBorder="1" applyAlignment="1" applyProtection="1">
      <alignment horizontal="right" vertical="center" wrapText="1"/>
    </xf>
    <xf numFmtId="164" fontId="3" fillId="7" borderId="25" xfId="2" applyNumberFormat="1" applyFont="1" applyFill="1" applyBorder="1" applyAlignment="1" applyProtection="1">
      <alignment horizontal="center" vertical="center" wrapText="1"/>
    </xf>
    <xf numFmtId="3" fontId="1" fillId="0" borderId="25" xfId="0" applyNumberFormat="1" applyFont="1" applyBorder="1">
      <alignment vertical="center"/>
    </xf>
    <xf numFmtId="41" fontId="1" fillId="0" borderId="0" xfId="1" applyFont="1" applyAlignment="1" applyProtection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4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 wrapText="1"/>
    </xf>
    <xf numFmtId="2" fontId="3" fillId="7" borderId="34" xfId="0" applyNumberFormat="1" applyFont="1" applyFill="1" applyBorder="1" applyAlignment="1">
      <alignment horizontal="center" vertical="center" wrapText="1"/>
    </xf>
    <xf numFmtId="41" fontId="3" fillId="7" borderId="34" xfId="1" applyFont="1" applyFill="1" applyBorder="1" applyAlignment="1" applyProtection="1">
      <alignment horizontal="center" vertical="center" wrapText="1"/>
    </xf>
    <xf numFmtId="164" fontId="3" fillId="7" borderId="34" xfId="2" applyNumberFormat="1" applyFont="1" applyFill="1" applyBorder="1" applyAlignment="1" applyProtection="1">
      <alignment horizontal="center" vertical="center" wrapText="1"/>
    </xf>
    <xf numFmtId="0" fontId="1" fillId="0" borderId="35" xfId="0" applyFont="1" applyBorder="1" applyAlignment="1">
      <alignment vertical="center" wrapText="1"/>
    </xf>
    <xf numFmtId="3" fontId="1" fillId="0" borderId="29" xfId="0" applyNumberFormat="1" applyFont="1" applyBorder="1" applyAlignment="1">
      <alignment vertical="center" wrapText="1"/>
    </xf>
    <xf numFmtId="164" fontId="1" fillId="6" borderId="33" xfId="2" applyNumberFormat="1" applyFont="1" applyFill="1" applyBorder="1" applyAlignment="1" applyProtection="1">
      <alignment horizontal="center" vertical="center" wrapText="1"/>
    </xf>
    <xf numFmtId="0" fontId="1" fillId="6" borderId="33" xfId="3" applyFont="1" applyFill="1" applyBorder="1" applyAlignment="1" applyProtection="1">
      <alignment vertical="center" wrapText="1"/>
    </xf>
    <xf numFmtId="164" fontId="1" fillId="7" borderId="22" xfId="2" applyNumberFormat="1" applyFont="1" applyFill="1" applyBorder="1" applyAlignment="1" applyProtection="1">
      <alignment horizontal="center" vertical="center" wrapText="1"/>
    </xf>
    <xf numFmtId="164" fontId="1" fillId="0" borderId="25" xfId="2" applyNumberFormat="1" applyFont="1" applyBorder="1" applyAlignment="1" applyProtection="1">
      <alignment vertical="center"/>
    </xf>
    <xf numFmtId="0" fontId="1" fillId="0" borderId="29" xfId="0" applyFont="1" applyBorder="1">
      <alignment vertical="center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left" vertical="center" wrapText="1"/>
    </xf>
    <xf numFmtId="0" fontId="3" fillId="6" borderId="38" xfId="0" applyFont="1" applyFill="1" applyBorder="1" applyAlignment="1">
      <alignment vertical="center" wrapText="1"/>
    </xf>
    <xf numFmtId="3" fontId="3" fillId="6" borderId="38" xfId="0" applyNumberFormat="1" applyFont="1" applyFill="1" applyBorder="1" applyAlignment="1">
      <alignment horizontal="right" vertical="center" wrapText="1"/>
    </xf>
    <xf numFmtId="41" fontId="3" fillId="6" borderId="38" xfId="1" applyFont="1" applyFill="1" applyBorder="1" applyAlignment="1" applyProtection="1">
      <alignment vertical="center" wrapText="1"/>
    </xf>
    <xf numFmtId="2" fontId="3" fillId="6" borderId="38" xfId="0" applyNumberFormat="1" applyFont="1" applyFill="1" applyBorder="1" applyAlignment="1">
      <alignment horizontal="center" vertical="center" wrapText="1"/>
    </xf>
    <xf numFmtId="41" fontId="3" fillId="6" borderId="39" xfId="1" applyFont="1" applyFill="1" applyBorder="1" applyAlignment="1" applyProtection="1">
      <alignment horizontal="center" vertical="center" wrapText="1"/>
    </xf>
    <xf numFmtId="164" fontId="1" fillId="6" borderId="40" xfId="2" applyNumberFormat="1" applyFont="1" applyFill="1" applyBorder="1" applyAlignment="1" applyProtection="1">
      <alignment horizontal="center" vertical="center" wrapText="1"/>
    </xf>
    <xf numFmtId="0" fontId="1" fillId="6" borderId="40" xfId="0" applyFont="1" applyFill="1" applyBorder="1" applyAlignment="1">
      <alignment vertical="center" wrapText="1"/>
    </xf>
    <xf numFmtId="164" fontId="1" fillId="7" borderId="34" xfId="2" applyNumberFormat="1" applyFont="1" applyFill="1" applyBorder="1" applyAlignment="1" applyProtection="1">
      <alignment horizontal="center" vertical="center" wrapText="1"/>
    </xf>
    <xf numFmtId="41" fontId="3" fillId="0" borderId="22" xfId="1" applyFont="1" applyBorder="1" applyAlignment="1" applyProtection="1">
      <alignment horizontal="center" vertical="center" wrapText="1"/>
    </xf>
    <xf numFmtId="164" fontId="1" fillId="0" borderId="22" xfId="2" applyNumberFormat="1" applyFont="1" applyBorder="1" applyAlignment="1" applyProtection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1" fillId="0" borderId="41" xfId="0" applyFont="1" applyBorder="1" applyAlignment="1">
      <alignment vertical="center" wrapText="1"/>
    </xf>
    <xf numFmtId="3" fontId="1" fillId="0" borderId="41" xfId="0" applyNumberFormat="1" applyFont="1" applyBorder="1" applyAlignment="1">
      <alignment horizontal="right" vertical="center" wrapText="1"/>
    </xf>
    <xf numFmtId="2" fontId="1" fillId="7" borderId="41" xfId="0" applyNumberFormat="1" applyFont="1" applyFill="1" applyBorder="1" applyAlignment="1">
      <alignment horizontal="center" vertical="center" wrapText="1"/>
    </xf>
    <xf numFmtId="41" fontId="1" fillId="7" borderId="41" xfId="1" applyFont="1" applyFill="1" applyBorder="1" applyAlignment="1" applyProtection="1">
      <alignment horizontal="center" vertical="center" wrapText="1"/>
    </xf>
    <xf numFmtId="164" fontId="1" fillId="7" borderId="41" xfId="2" applyNumberFormat="1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>
      <alignment vertical="center" wrapText="1"/>
    </xf>
    <xf numFmtId="164" fontId="1" fillId="0" borderId="22" xfId="2" applyNumberFormat="1" applyFont="1" applyBorder="1" applyAlignment="1" applyProtection="1">
      <alignment vertical="center"/>
    </xf>
    <xf numFmtId="0" fontId="1" fillId="0" borderId="23" xfId="0" applyFont="1" applyBorder="1">
      <alignment vertical="center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vertical="center" wrapText="1"/>
    </xf>
    <xf numFmtId="3" fontId="3" fillId="5" borderId="38" xfId="0" applyNumberFormat="1" applyFont="1" applyFill="1" applyBorder="1" applyAlignment="1">
      <alignment horizontal="right" vertical="center" wrapText="1"/>
    </xf>
    <xf numFmtId="2" fontId="3" fillId="5" borderId="38" xfId="0" applyNumberFormat="1" applyFont="1" applyFill="1" applyBorder="1" applyAlignment="1">
      <alignment horizontal="center" vertical="center" wrapText="1"/>
    </xf>
    <xf numFmtId="164" fontId="1" fillId="5" borderId="40" xfId="2" applyNumberFormat="1" applyFont="1" applyFill="1" applyBorder="1" applyAlignment="1" applyProtection="1">
      <alignment horizontal="center" vertical="center" wrapText="1"/>
    </xf>
    <xf numFmtId="0" fontId="1" fillId="5" borderId="40" xfId="0" applyFont="1" applyFill="1" applyBorder="1" applyAlignment="1">
      <alignment vertical="center" wrapText="1"/>
    </xf>
    <xf numFmtId="164" fontId="1" fillId="6" borderId="13" xfId="2" applyNumberFormat="1" applyFont="1" applyFill="1" applyBorder="1" applyAlignment="1" applyProtection="1">
      <alignment horizontal="center" vertical="center" wrapText="1"/>
    </xf>
    <xf numFmtId="0" fontId="1" fillId="6" borderId="13" xfId="0" applyFont="1" applyFill="1" applyBorder="1" applyAlignment="1">
      <alignment vertical="center" wrapText="1"/>
    </xf>
    <xf numFmtId="164" fontId="1" fillId="0" borderId="28" xfId="2" applyNumberFormat="1" applyFont="1" applyBorder="1" applyAlignment="1" applyProtection="1">
      <alignment vertical="center"/>
    </xf>
    <xf numFmtId="0" fontId="1" fillId="0" borderId="30" xfId="0" applyFont="1" applyBorder="1">
      <alignment vertical="center"/>
    </xf>
    <xf numFmtId="164" fontId="3" fillId="7" borderId="28" xfId="2" applyNumberFormat="1" applyFont="1" applyFill="1" applyBorder="1" applyAlignment="1" applyProtection="1">
      <alignment horizontal="center" vertical="center" wrapText="1"/>
    </xf>
    <xf numFmtId="164" fontId="3" fillId="0" borderId="22" xfId="2" applyNumberFormat="1" applyFont="1" applyBorder="1" applyAlignment="1" applyProtection="1">
      <alignment horizontal="center" vertical="center" wrapText="1"/>
    </xf>
    <xf numFmtId="164" fontId="3" fillId="6" borderId="40" xfId="2" applyNumberFormat="1" applyFont="1" applyFill="1" applyBorder="1" applyAlignment="1" applyProtection="1">
      <alignment horizontal="center" vertical="center" wrapText="1"/>
    </xf>
    <xf numFmtId="3" fontId="1" fillId="0" borderId="28" xfId="0" applyNumberFormat="1" applyFont="1" applyBorder="1">
      <alignment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vertical="center" wrapText="1"/>
    </xf>
    <xf numFmtId="3" fontId="3" fillId="5" borderId="20" xfId="0" applyNumberFormat="1" applyFont="1" applyFill="1" applyBorder="1" applyAlignment="1">
      <alignment vertical="center" wrapText="1"/>
    </xf>
    <xf numFmtId="2" fontId="3" fillId="5" borderId="20" xfId="0" applyNumberFormat="1" applyFont="1" applyFill="1" applyBorder="1" applyAlignment="1">
      <alignment horizontal="center" vertical="center" wrapText="1"/>
    </xf>
    <xf numFmtId="164" fontId="1" fillId="5" borderId="18" xfId="2" applyNumberFormat="1" applyFont="1" applyFill="1" applyBorder="1" applyAlignment="1" applyProtection="1">
      <alignment horizontal="center" vertical="center" wrapText="1"/>
    </xf>
    <xf numFmtId="0" fontId="1" fillId="5" borderId="18" xfId="0" applyFont="1" applyFill="1" applyBorder="1" applyAlignment="1">
      <alignment vertical="center" wrapText="1"/>
    </xf>
    <xf numFmtId="3" fontId="1" fillId="0" borderId="25" xfId="0" applyNumberFormat="1" applyFont="1" applyBorder="1" applyAlignment="1">
      <alignment vertical="center" wrapText="1"/>
    </xf>
    <xf numFmtId="3" fontId="1" fillId="0" borderId="28" xfId="0" applyNumberFormat="1" applyFont="1" applyBorder="1" applyAlignment="1">
      <alignment vertical="center" wrapText="1"/>
    </xf>
    <xf numFmtId="41" fontId="1" fillId="0" borderId="28" xfId="1" applyFont="1" applyBorder="1" applyAlignment="1" applyProtection="1">
      <alignment vertical="center" wrapText="1"/>
    </xf>
    <xf numFmtId="3" fontId="3" fillId="0" borderId="20" xfId="0" applyNumberFormat="1" applyFont="1" applyBorder="1" applyAlignment="1">
      <alignment horizontal="right" vertical="center" wrapText="1"/>
    </xf>
    <xf numFmtId="41" fontId="3" fillId="0" borderId="20" xfId="1" applyFont="1" applyBorder="1" applyAlignment="1" applyProtection="1">
      <alignment horizontal="right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41" fontId="3" fillId="0" borderId="43" xfId="1" applyFont="1" applyBorder="1" applyAlignment="1" applyProtection="1">
      <alignment horizontal="center" vertical="center" wrapText="1"/>
    </xf>
    <xf numFmtId="164" fontId="1" fillId="7" borderId="18" xfId="2" applyNumberFormat="1" applyFont="1" applyFill="1" applyBorder="1" applyAlignment="1" applyProtection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164" fontId="1" fillId="0" borderId="0" xfId="2" applyNumberFormat="1" applyFont="1" applyAlignment="1" applyProtection="1">
      <alignment vertical="center"/>
    </xf>
    <xf numFmtId="3" fontId="1" fillId="0" borderId="0" xfId="0" applyNumberFormat="1" applyFont="1">
      <alignment vertical="center"/>
    </xf>
    <xf numFmtId="2" fontId="1" fillId="0" borderId="0" xfId="0" applyNumberFormat="1" applyFont="1" applyAlignment="1">
      <alignment horizontal="center" vertical="center"/>
    </xf>
    <xf numFmtId="165" fontId="1" fillId="0" borderId="0" xfId="1" applyNumberFormat="1" applyFont="1" applyAlignment="1" applyProtection="1">
      <alignment horizontal="center" vertical="center"/>
    </xf>
    <xf numFmtId="0" fontId="1" fillId="0" borderId="0" xfId="0" applyFont="1" applyAlignment="1">
      <alignment vertical="center" wrapText="1"/>
    </xf>
    <xf numFmtId="41" fontId="1" fillId="0" borderId="0" xfId="1" applyFont="1" applyAlignment="1" applyProtection="1">
      <alignment vertical="center" wrapText="1"/>
    </xf>
    <xf numFmtId="0" fontId="1" fillId="0" borderId="0" xfId="0" applyFont="1" applyAlignment="1"/>
    <xf numFmtId="41" fontId="1" fillId="0" borderId="0" xfId="1" applyFont="1" applyAlignment="1" applyProtection="1"/>
    <xf numFmtId="41" fontId="4" fillId="0" borderId="0" xfId="1" applyFont="1" applyAlignment="1" applyProtection="1"/>
    <xf numFmtId="0" fontId="6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6" fillId="2" borderId="5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wrapTex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vertical="center" wrapText="1"/>
    </xf>
    <xf numFmtId="0" fontId="4" fillId="6" borderId="33" xfId="0" applyFont="1" applyFill="1" applyBorder="1" applyAlignment="1">
      <alignment vertical="center" wrapText="1"/>
    </xf>
    <xf numFmtId="41" fontId="4" fillId="0" borderId="0" xfId="0" applyNumberFormat="1" applyFont="1" applyAlignment="1"/>
    <xf numFmtId="0" fontId="6" fillId="0" borderId="23" xfId="0" applyFont="1" applyBorder="1" applyAlignment="1">
      <alignment vertical="center" wrapText="1"/>
    </xf>
    <xf numFmtId="0" fontId="6" fillId="0" borderId="0" xfId="0" applyFont="1" applyAlignment="1"/>
    <xf numFmtId="41" fontId="6" fillId="0" borderId="0" xfId="1" applyFont="1" applyAlignment="1" applyProtection="1"/>
    <xf numFmtId="0" fontId="3" fillId="0" borderId="5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41" fontId="4" fillId="0" borderId="0" xfId="1" applyFont="1" applyAlignment="1" applyProtection="1">
      <alignment horizontal="right" vertical="center" wrapText="1"/>
    </xf>
    <xf numFmtId="0" fontId="7" fillId="6" borderId="33" xfId="3" applyFill="1" applyBorder="1" applyAlignment="1" applyProtection="1">
      <alignment vertical="center" wrapText="1"/>
    </xf>
    <xf numFmtId="0" fontId="8" fillId="0" borderId="22" xfId="0" applyFont="1" applyBorder="1" applyAlignment="1">
      <alignment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vertical="center" wrapText="1"/>
    </xf>
    <xf numFmtId="0" fontId="4" fillId="6" borderId="40" xfId="0" applyFont="1" applyFill="1" applyBorder="1" applyAlignment="1">
      <alignment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vertical="center" wrapText="1"/>
    </xf>
    <xf numFmtId="0" fontId="4" fillId="5" borderId="40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9" fillId="0" borderId="54" xfId="0" applyFont="1" applyBorder="1" applyAlignment="1">
      <alignment vertical="center" wrapText="1"/>
    </xf>
    <xf numFmtId="0" fontId="9" fillId="6" borderId="33" xfId="0" applyFont="1" applyFill="1" applyBorder="1" applyAlignment="1">
      <alignment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vertical="center" wrapText="1"/>
    </xf>
    <xf numFmtId="0" fontId="4" fillId="0" borderId="23" xfId="0" applyFont="1" applyBorder="1" applyAlignment="1">
      <alignment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3" fontId="1" fillId="0" borderId="0" xfId="0" applyNumberFormat="1" applyFont="1" applyAlignment="1"/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65" fontId="3" fillId="0" borderId="0" xfId="1" applyNumberFormat="1" applyFont="1" applyAlignment="1" applyProtection="1">
      <alignment vertical="center"/>
    </xf>
    <xf numFmtId="41" fontId="4" fillId="0" borderId="0" xfId="1" applyFont="1" applyAlignment="1" applyProtection="1">
      <alignment vertical="center" wrapText="1"/>
    </xf>
    <xf numFmtId="41" fontId="4" fillId="0" borderId="0" xfId="1" applyFont="1" applyAlignment="1" applyProtection="1">
      <alignment wrapText="1"/>
    </xf>
    <xf numFmtId="41" fontId="3" fillId="0" borderId="0" xfId="1" applyFont="1" applyAlignment="1" applyProtection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/>
    </xf>
    <xf numFmtId="164" fontId="3" fillId="4" borderId="19" xfId="2" applyNumberFormat="1" applyFont="1" applyFill="1" applyBorder="1" applyAlignment="1" applyProtection="1">
      <alignment vertical="center" wrapText="1"/>
    </xf>
    <xf numFmtId="0" fontId="10" fillId="6" borderId="50" xfId="0" applyFont="1" applyFill="1" applyBorder="1" applyAlignment="1">
      <alignment horizontal="center" vertical="center"/>
    </xf>
    <xf numFmtId="164" fontId="3" fillId="6" borderId="50" xfId="2" applyNumberFormat="1" applyFont="1" applyFill="1" applyBorder="1" applyAlignment="1" applyProtection="1">
      <alignment horizontal="right" vertical="center" wrapText="1"/>
    </xf>
    <xf numFmtId="2" fontId="3" fillId="6" borderId="50" xfId="0" applyNumberFormat="1" applyFont="1" applyFill="1" applyBorder="1" applyAlignment="1">
      <alignment horizontal="center" vertical="center" wrapText="1"/>
    </xf>
    <xf numFmtId="164" fontId="3" fillId="6" borderId="49" xfId="2" applyNumberFormat="1" applyFont="1" applyFill="1" applyBorder="1" applyAlignment="1" applyProtection="1">
      <alignment horizontal="right" vertical="center" wrapText="1"/>
    </xf>
    <xf numFmtId="0" fontId="10" fillId="0" borderId="50" xfId="0" applyFont="1" applyBorder="1" applyAlignment="1">
      <alignment horizontal="center" vertical="center"/>
    </xf>
    <xf numFmtId="164" fontId="11" fillId="0" borderId="50" xfId="2" applyNumberFormat="1" applyFont="1" applyBorder="1" applyAlignment="1" applyProtection="1">
      <alignment vertical="center"/>
    </xf>
    <xf numFmtId="2" fontId="3" fillId="7" borderId="50" xfId="0" applyNumberFormat="1" applyFont="1" applyFill="1" applyBorder="1" applyAlignment="1">
      <alignment horizontal="center" vertical="center" wrapText="1"/>
    </xf>
    <xf numFmtId="41" fontId="3" fillId="7" borderId="11" xfId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164" fontId="11" fillId="0" borderId="6" xfId="2" applyNumberFormat="1" applyFont="1" applyBorder="1" applyAlignment="1" applyProtection="1">
      <alignment vertical="center"/>
    </xf>
    <xf numFmtId="0" fontId="4" fillId="0" borderId="55" xfId="0" applyFont="1" applyBorder="1" applyAlignment="1">
      <alignment vertical="center" wrapText="1"/>
    </xf>
    <xf numFmtId="0" fontId="6" fillId="6" borderId="50" xfId="0" applyFont="1" applyFill="1" applyBorder="1" applyAlignment="1">
      <alignment horizontal="center" vertical="center" wrapText="1"/>
    </xf>
    <xf numFmtId="0" fontId="6" fillId="6" borderId="50" xfId="0" applyFont="1" applyFill="1" applyBorder="1" applyAlignment="1">
      <alignment vertical="center" wrapText="1"/>
    </xf>
    <xf numFmtId="164" fontId="3" fillId="6" borderId="44" xfId="2" applyNumberFormat="1" applyFont="1" applyFill="1" applyBorder="1" applyAlignment="1" applyProtection="1">
      <alignment horizontal="right" vertical="center" wrapText="1"/>
    </xf>
    <xf numFmtId="0" fontId="4" fillId="6" borderId="56" xfId="0" applyFont="1" applyFill="1" applyBorder="1" applyAlignment="1">
      <alignment vertical="center" wrapText="1"/>
    </xf>
    <xf numFmtId="0" fontId="6" fillId="6" borderId="0" xfId="0" applyFont="1" applyFill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11" fillId="0" borderId="53" xfId="2" applyNumberFormat="1" applyFont="1" applyBorder="1" applyAlignment="1" applyProtection="1">
      <alignment horizontal="center" vertical="center"/>
    </xf>
    <xf numFmtId="0" fontId="3" fillId="6" borderId="50" xfId="0" applyFont="1" applyFill="1" applyBorder="1" applyAlignment="1">
      <alignment horizontal="center" vertical="center"/>
    </xf>
    <xf numFmtId="164" fontId="3" fillId="6" borderId="57" xfId="2" applyNumberFormat="1" applyFont="1" applyFill="1" applyBorder="1" applyAlignment="1" applyProtection="1">
      <alignment horizontal="right" vertical="center" wrapText="1"/>
    </xf>
    <xf numFmtId="164" fontId="3" fillId="6" borderId="16" xfId="2" applyNumberFormat="1" applyFont="1" applyFill="1" applyBorder="1" applyAlignment="1" applyProtection="1">
      <alignment horizontal="right" vertical="center" wrapText="1"/>
    </xf>
    <xf numFmtId="0" fontId="3" fillId="0" borderId="50" xfId="0" applyFont="1" applyBorder="1" applyAlignment="1">
      <alignment horizontal="center" vertical="center"/>
    </xf>
    <xf numFmtId="0" fontId="4" fillId="0" borderId="58" xfId="0" applyFont="1" applyBorder="1" applyAlignment="1">
      <alignment vertical="center" wrapText="1"/>
    </xf>
    <xf numFmtId="164" fontId="11" fillId="0" borderId="47" xfId="2" applyNumberFormat="1" applyFont="1" applyBorder="1" applyAlignment="1" applyProtection="1">
      <alignment vertical="center"/>
    </xf>
    <xf numFmtId="0" fontId="4" fillId="0" borderId="59" xfId="0" applyFont="1" applyBorder="1" applyAlignment="1">
      <alignment vertical="center" wrapText="1"/>
    </xf>
    <xf numFmtId="164" fontId="3" fillId="6" borderId="12" xfId="2" applyNumberFormat="1" applyFont="1" applyFill="1" applyBorder="1" applyAlignment="1" applyProtection="1">
      <alignment horizontal="right" vertical="center" wrapText="1"/>
    </xf>
    <xf numFmtId="164" fontId="3" fillId="6" borderId="60" xfId="2" applyNumberFormat="1" applyFont="1" applyFill="1" applyBorder="1" applyAlignment="1" applyProtection="1">
      <alignment horizontal="right" vertical="center" wrapText="1"/>
    </xf>
    <xf numFmtId="0" fontId="4" fillId="6" borderId="18" xfId="0" applyFont="1" applyFill="1" applyBorder="1" applyAlignment="1">
      <alignment vertical="center" wrapText="1"/>
    </xf>
    <xf numFmtId="0" fontId="3" fillId="0" borderId="53" xfId="0" applyFont="1" applyBorder="1" applyAlignment="1">
      <alignment horizontal="center" vertical="center"/>
    </xf>
    <xf numFmtId="0" fontId="4" fillId="0" borderId="61" xfId="0" applyFont="1" applyBorder="1" applyAlignment="1"/>
    <xf numFmtId="164" fontId="3" fillId="5" borderId="62" xfId="2" applyNumberFormat="1" applyFont="1" applyFill="1" applyBorder="1" applyAlignment="1" applyProtection="1">
      <alignment horizontal="right" vertical="center" wrapText="1"/>
    </xf>
    <xf numFmtId="2" fontId="3" fillId="5" borderId="50" xfId="0" applyNumberFormat="1" applyFont="1" applyFill="1" applyBorder="1" applyAlignment="1">
      <alignment horizontal="center" vertical="center" wrapText="1"/>
    </xf>
    <xf numFmtId="164" fontId="3" fillId="5" borderId="63" xfId="2" applyNumberFormat="1" applyFont="1" applyFill="1" applyBorder="1" applyAlignment="1" applyProtection="1">
      <alignment horizontal="right" vertical="center" wrapText="1"/>
    </xf>
    <xf numFmtId="164" fontId="11" fillId="0" borderId="50" xfId="2" applyNumberFormat="1" applyFont="1" applyBorder="1" applyAlignment="1" applyProtection="1">
      <alignment horizontal="right" vertical="center"/>
    </xf>
    <xf numFmtId="164" fontId="6" fillId="0" borderId="47" xfId="2" applyNumberFormat="1" applyFont="1" applyBorder="1" applyAlignment="1" applyProtection="1">
      <alignment vertical="center"/>
    </xf>
    <xf numFmtId="0" fontId="4" fillId="0" borderId="61" xfId="0" applyFont="1" applyBorder="1" applyAlignment="1">
      <alignment vertical="center" wrapText="1"/>
    </xf>
    <xf numFmtId="164" fontId="3" fillId="5" borderId="20" xfId="2" applyNumberFormat="1" applyFont="1" applyFill="1" applyBorder="1" applyAlignment="1" applyProtection="1">
      <alignment vertical="center" wrapText="1"/>
    </xf>
    <xf numFmtId="164" fontId="3" fillId="5" borderId="44" xfId="2" applyNumberFormat="1" applyFont="1" applyFill="1" applyBorder="1" applyAlignment="1" applyProtection="1">
      <alignment vertical="center" wrapText="1"/>
    </xf>
    <xf numFmtId="164" fontId="3" fillId="6" borderId="21" xfId="2" applyNumberFormat="1" applyFont="1" applyFill="1" applyBorder="1" applyAlignment="1" applyProtection="1">
      <alignment horizontal="right" vertical="center" wrapText="1"/>
    </xf>
    <xf numFmtId="164" fontId="3" fillId="6" borderId="64" xfId="2" applyNumberFormat="1" applyFont="1" applyFill="1" applyBorder="1" applyAlignment="1" applyProtection="1">
      <alignment horizontal="right" vertical="center" wrapText="1"/>
    </xf>
    <xf numFmtId="164" fontId="3" fillId="6" borderId="53" xfId="2" applyNumberFormat="1" applyFont="1" applyFill="1" applyBorder="1" applyAlignment="1" applyProtection="1">
      <alignment horizontal="right" vertical="center" wrapText="1"/>
    </xf>
    <xf numFmtId="164" fontId="3" fillId="6" borderId="11" xfId="2" applyNumberFormat="1" applyFont="1" applyFill="1" applyBorder="1" applyAlignment="1" applyProtection="1">
      <alignment horizontal="right" vertical="center" wrapText="1"/>
    </xf>
    <xf numFmtId="164" fontId="11" fillId="0" borderId="20" xfId="2" applyNumberFormat="1" applyFont="1" applyBorder="1" applyAlignment="1" applyProtection="1">
      <alignment vertical="center"/>
    </xf>
    <xf numFmtId="164" fontId="3" fillId="0" borderId="20" xfId="2" applyNumberFormat="1" applyFont="1" applyBorder="1" applyAlignment="1" applyProtection="1">
      <alignment horizontal="right" vertical="center" wrapText="1"/>
    </xf>
    <xf numFmtId="41" fontId="9" fillId="0" borderId="0" xfId="1" applyFont="1" applyAlignment="1" applyProtection="1"/>
    <xf numFmtId="41" fontId="1" fillId="0" borderId="0" xfId="0" applyNumberFormat="1" applyFont="1" applyAlignment="1">
      <alignment horizontal="center"/>
    </xf>
    <xf numFmtId="0" fontId="3" fillId="2" borderId="68" xfId="0" applyFont="1" applyFill="1" applyBorder="1" applyAlignment="1">
      <alignment horizontal="center" vertical="center" wrapText="1"/>
    </xf>
    <xf numFmtId="2" fontId="3" fillId="4" borderId="20" xfId="0" applyNumberFormat="1" applyFont="1" applyFill="1" applyBorder="1" applyAlignment="1">
      <alignment horizontal="center" vertical="center" wrapText="1"/>
    </xf>
    <xf numFmtId="41" fontId="1" fillId="0" borderId="41" xfId="1" applyFont="1" applyBorder="1" applyAlignment="1" applyProtection="1">
      <alignment vertical="center"/>
    </xf>
    <xf numFmtId="41" fontId="1" fillId="0" borderId="41" xfId="1" applyFont="1" applyBorder="1" applyAlignment="1" applyProtection="1">
      <alignment horizontal="right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left" vertical="center" wrapText="1"/>
    </xf>
    <xf numFmtId="0" fontId="1" fillId="0" borderId="74" xfId="0" applyFont="1" applyBorder="1" applyAlignment="1">
      <alignment vertical="center" wrapText="1"/>
    </xf>
    <xf numFmtId="3" fontId="1" fillId="0" borderId="75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3" fontId="1" fillId="0" borderId="31" xfId="0" applyNumberFormat="1" applyFont="1" applyBorder="1">
      <alignment vertical="center"/>
    </xf>
    <xf numFmtId="0" fontId="3" fillId="0" borderId="76" xfId="0" applyFont="1" applyBorder="1" applyAlignment="1">
      <alignment horizontal="left" vertical="center" wrapText="1"/>
    </xf>
    <xf numFmtId="0" fontId="1" fillId="0" borderId="76" xfId="0" applyFont="1" applyBorder="1" applyAlignment="1">
      <alignment vertical="center" wrapText="1"/>
    </xf>
    <xf numFmtId="164" fontId="3" fillId="0" borderId="50" xfId="2" applyNumberFormat="1" applyFont="1" applyBorder="1" applyAlignment="1" applyProtection="1">
      <alignment vertical="center"/>
    </xf>
    <xf numFmtId="164" fontId="3" fillId="0" borderId="6" xfId="2" applyNumberFormat="1" applyFont="1" applyBorder="1" applyAlignment="1" applyProtection="1">
      <alignment vertical="center"/>
    </xf>
    <xf numFmtId="164" fontId="3" fillId="0" borderId="47" xfId="2" applyNumberFormat="1" applyFont="1" applyBorder="1" applyAlignment="1" applyProtection="1">
      <alignment vertical="center"/>
    </xf>
    <xf numFmtId="164" fontId="3" fillId="0" borderId="7" xfId="2" applyNumberFormat="1" applyFont="1" applyBorder="1" applyAlignment="1" applyProtection="1">
      <alignment vertical="center"/>
    </xf>
    <xf numFmtId="3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1" fillId="7" borderId="0" xfId="0" applyFont="1" applyFill="1">
      <alignment vertical="center"/>
    </xf>
    <xf numFmtId="0" fontId="3" fillId="7" borderId="24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vertical="center" wrapText="1"/>
    </xf>
    <xf numFmtId="3" fontId="1" fillId="7" borderId="24" xfId="0" applyNumberFormat="1" applyFont="1" applyFill="1" applyBorder="1" applyAlignment="1">
      <alignment horizontal="right" vertical="center" wrapText="1"/>
    </xf>
    <xf numFmtId="164" fontId="1" fillId="7" borderId="24" xfId="2" applyNumberFormat="1" applyFont="1" applyFill="1" applyBorder="1" applyAlignment="1" applyProtection="1">
      <alignment horizontal="center" vertical="center" wrapText="1"/>
    </xf>
    <xf numFmtId="0" fontId="1" fillId="7" borderId="26" xfId="0" applyFont="1" applyFill="1" applyBorder="1" applyAlignment="1">
      <alignment vertical="center" wrapText="1"/>
    </xf>
    <xf numFmtId="41" fontId="1" fillId="7" borderId="0" xfId="1" applyFont="1" applyFill="1" applyAlignment="1" applyProtection="1">
      <alignment horizontal="right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left" vertical="center" wrapText="1"/>
    </xf>
    <xf numFmtId="0" fontId="1" fillId="7" borderId="25" xfId="0" applyFont="1" applyFill="1" applyBorder="1" applyAlignment="1">
      <alignment vertical="center" wrapText="1"/>
    </xf>
    <xf numFmtId="3" fontId="1" fillId="7" borderId="25" xfId="0" applyNumberFormat="1" applyFont="1" applyFill="1" applyBorder="1" applyAlignment="1">
      <alignment horizontal="right" vertical="center" wrapText="1"/>
    </xf>
    <xf numFmtId="41" fontId="1" fillId="7" borderId="25" xfId="1" applyFont="1" applyFill="1" applyBorder="1" applyAlignment="1" applyProtection="1">
      <alignment horizontal="right" vertical="center" wrapText="1"/>
    </xf>
    <xf numFmtId="0" fontId="1" fillId="7" borderId="29" xfId="0" applyFont="1" applyFill="1" applyBorder="1" applyAlignment="1">
      <alignment vertical="center" wrapText="1"/>
    </xf>
    <xf numFmtId="3" fontId="1" fillId="7" borderId="25" xfId="0" applyNumberFormat="1" applyFont="1" applyFill="1" applyBorder="1">
      <alignment vertical="center"/>
    </xf>
    <xf numFmtId="3" fontId="1" fillId="7" borderId="25" xfId="0" applyNumberFormat="1" applyFont="1" applyFill="1" applyBorder="1" applyAlignment="1">
      <alignment vertical="center" wrapText="1"/>
    </xf>
    <xf numFmtId="41" fontId="1" fillId="7" borderId="0" xfId="1" applyFont="1" applyFill="1" applyAlignment="1" applyProtection="1">
      <alignment vertical="center"/>
    </xf>
    <xf numFmtId="164" fontId="1" fillId="7" borderId="25" xfId="2" applyNumberFormat="1" applyFont="1" applyFill="1" applyBorder="1" applyAlignment="1" applyProtection="1">
      <alignment vertical="center"/>
    </xf>
    <xf numFmtId="0" fontId="1" fillId="7" borderId="29" xfId="0" applyFont="1" applyFill="1" applyBorder="1">
      <alignment vertical="center"/>
    </xf>
    <xf numFmtId="3" fontId="1" fillId="0" borderId="20" xfId="0" applyNumberFormat="1" applyFont="1" applyBorder="1">
      <alignment vertical="center"/>
    </xf>
    <xf numFmtId="43" fontId="3" fillId="0" borderId="50" xfId="2" applyFont="1" applyBorder="1" applyAlignment="1" applyProtection="1">
      <alignment vertical="center"/>
    </xf>
    <xf numFmtId="164" fontId="3" fillId="0" borderId="53" xfId="2" applyNumberFormat="1" applyFont="1" applyBorder="1" applyAlignment="1" applyProtection="1">
      <alignment horizontal="center" vertical="center"/>
    </xf>
    <xf numFmtId="43" fontId="3" fillId="0" borderId="53" xfId="2" applyFont="1" applyBorder="1" applyAlignment="1" applyProtection="1">
      <alignment horizontal="center" vertical="center"/>
    </xf>
    <xf numFmtId="0" fontId="4" fillId="0" borderId="61" xfId="0" applyFont="1" applyBorder="1">
      <alignment vertical="center"/>
    </xf>
    <xf numFmtId="164" fontId="3" fillId="0" borderId="50" xfId="2" applyNumberFormat="1" applyFont="1" applyBorder="1" applyAlignment="1" applyProtection="1">
      <alignment horizontal="right" vertical="center"/>
    </xf>
    <xf numFmtId="43" fontId="3" fillId="0" borderId="50" xfId="2" applyFont="1" applyBorder="1" applyAlignment="1" applyProtection="1">
      <alignment horizontal="right" vertical="center"/>
    </xf>
    <xf numFmtId="164" fontId="3" fillId="0" borderId="20" xfId="2" applyNumberFormat="1" applyFont="1" applyBorder="1" applyAlignment="1" applyProtection="1">
      <alignment vertical="center"/>
    </xf>
    <xf numFmtId="43" fontId="3" fillId="0" borderId="20" xfId="2" applyFont="1" applyBorder="1" applyAlignment="1" applyProtection="1">
      <alignment horizontal="right" vertical="center" wrapText="1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3" fontId="3" fillId="4" borderId="19" xfId="2" applyFont="1" applyFill="1" applyBorder="1" applyAlignment="1" applyProtection="1">
      <alignment vertical="center" wrapText="1"/>
    </xf>
    <xf numFmtId="43" fontId="3" fillId="6" borderId="50" xfId="2" applyFont="1" applyFill="1" applyBorder="1" applyAlignment="1" applyProtection="1">
      <alignment horizontal="right" vertical="center" wrapText="1"/>
    </xf>
    <xf numFmtId="43" fontId="3" fillId="0" borderId="6" xfId="2" applyFont="1" applyBorder="1" applyAlignment="1" applyProtection="1">
      <alignment vertical="center"/>
    </xf>
    <xf numFmtId="43" fontId="3" fillId="6" borderId="57" xfId="2" applyFont="1" applyFill="1" applyBorder="1" applyAlignment="1" applyProtection="1">
      <alignment horizontal="right" vertical="center" wrapText="1"/>
    </xf>
    <xf numFmtId="43" fontId="3" fillId="0" borderId="47" xfId="2" applyFont="1" applyBorder="1" applyAlignment="1" applyProtection="1">
      <alignment vertical="center"/>
    </xf>
    <xf numFmtId="43" fontId="3" fillId="6" borderId="12" xfId="2" applyFont="1" applyFill="1" applyBorder="1" applyAlignment="1" applyProtection="1">
      <alignment horizontal="right" vertical="center" wrapText="1"/>
    </xf>
    <xf numFmtId="43" fontId="3" fillId="0" borderId="7" xfId="2" applyFont="1" applyBorder="1" applyAlignment="1" applyProtection="1">
      <alignment vertical="center"/>
    </xf>
    <xf numFmtId="43" fontId="3" fillId="5" borderId="62" xfId="2" applyFont="1" applyFill="1" applyBorder="1" applyAlignment="1" applyProtection="1">
      <alignment horizontal="right" vertical="center" wrapText="1"/>
    </xf>
    <xf numFmtId="43" fontId="3" fillId="5" borderId="20" xfId="2" applyFont="1" applyFill="1" applyBorder="1" applyAlignment="1" applyProtection="1">
      <alignment vertical="center" wrapText="1"/>
    </xf>
    <xf numFmtId="43" fontId="3" fillId="6" borderId="21" xfId="2" applyFont="1" applyFill="1" applyBorder="1" applyAlignment="1" applyProtection="1">
      <alignment horizontal="right" vertical="center" wrapText="1"/>
    </xf>
    <xf numFmtId="43" fontId="3" fillId="6" borderId="53" xfId="2" applyFont="1" applyFill="1" applyBorder="1" applyAlignment="1" applyProtection="1">
      <alignment horizontal="right" vertical="center" wrapText="1"/>
    </xf>
    <xf numFmtId="43" fontId="3" fillId="0" borderId="20" xfId="2" applyFont="1" applyBorder="1" applyAlignment="1" applyProtection="1">
      <alignment vertical="center"/>
    </xf>
    <xf numFmtId="4" fontId="3" fillId="4" borderId="19" xfId="0" applyNumberFormat="1" applyFont="1" applyFill="1" applyBorder="1" applyAlignment="1">
      <alignment vertical="center" wrapText="1"/>
    </xf>
    <xf numFmtId="4" fontId="3" fillId="6" borderId="21" xfId="0" applyNumberFormat="1" applyFont="1" applyFill="1" applyBorder="1" applyAlignment="1">
      <alignment horizontal="right" vertical="center" wrapText="1"/>
    </xf>
    <xf numFmtId="4" fontId="1" fillId="0" borderId="24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1" fillId="0" borderId="28" xfId="0" applyNumberFormat="1" applyFont="1" applyBorder="1" applyAlignment="1">
      <alignment horizontal="right" vertical="center" wrapText="1"/>
    </xf>
    <xf numFmtId="4" fontId="1" fillId="0" borderId="31" xfId="0" applyNumberFormat="1" applyFont="1" applyBorder="1" applyAlignment="1">
      <alignment horizontal="right" vertical="center" wrapText="1"/>
    </xf>
    <xf numFmtId="4" fontId="1" fillId="0" borderId="41" xfId="0" applyNumberFormat="1" applyFont="1" applyBorder="1" applyAlignment="1">
      <alignment horizontal="right" vertical="center" wrapText="1"/>
    </xf>
    <xf numFmtId="4" fontId="3" fillId="6" borderId="12" xfId="0" applyNumberFormat="1" applyFont="1" applyFill="1" applyBorder="1" applyAlignment="1">
      <alignment horizontal="right" vertical="center" wrapText="1"/>
    </xf>
    <xf numFmtId="4" fontId="1" fillId="0" borderId="25" xfId="1" applyNumberFormat="1" applyFont="1" applyBorder="1" applyAlignment="1" applyProtection="1">
      <alignment horizontal="right" vertical="center" wrapText="1"/>
    </xf>
    <xf numFmtId="4" fontId="1" fillId="0" borderId="25" xfId="0" applyNumberFormat="1" applyFont="1" applyBorder="1">
      <alignment vertical="center"/>
    </xf>
    <xf numFmtId="4" fontId="3" fillId="0" borderId="34" xfId="0" applyNumberFormat="1" applyFont="1" applyBorder="1" applyAlignment="1">
      <alignment horizontal="right" vertical="center" wrapText="1"/>
    </xf>
    <xf numFmtId="4" fontId="3" fillId="6" borderId="38" xfId="0" applyNumberFormat="1" applyFont="1" applyFill="1" applyBorder="1" applyAlignment="1">
      <alignment horizontal="right" vertical="center" wrapText="1"/>
    </xf>
    <xf numFmtId="4" fontId="1" fillId="7" borderId="24" xfId="0" applyNumberFormat="1" applyFont="1" applyFill="1" applyBorder="1" applyAlignment="1">
      <alignment horizontal="right" vertical="center" wrapText="1"/>
    </xf>
    <xf numFmtId="4" fontId="3" fillId="5" borderId="38" xfId="0" applyNumberFormat="1" applyFont="1" applyFill="1" applyBorder="1" applyAlignment="1">
      <alignment horizontal="right" vertical="center" wrapText="1"/>
    </xf>
    <xf numFmtId="4" fontId="1" fillId="7" borderId="25" xfId="0" applyNumberFormat="1" applyFont="1" applyFill="1" applyBorder="1" applyAlignment="1">
      <alignment horizontal="right" vertical="center" wrapText="1"/>
    </xf>
    <xf numFmtId="4" fontId="1" fillId="0" borderId="28" xfId="0" applyNumberFormat="1" applyFont="1" applyBorder="1">
      <alignment vertical="center"/>
    </xf>
    <xf numFmtId="4" fontId="1" fillId="0" borderId="31" xfId="0" applyNumberFormat="1" applyFont="1" applyBorder="1">
      <alignment vertical="center"/>
    </xf>
    <xf numFmtId="4" fontId="3" fillId="5" borderId="20" xfId="0" applyNumberFormat="1" applyFont="1" applyFill="1" applyBorder="1" applyAlignment="1">
      <alignment vertical="center" wrapText="1"/>
    </xf>
    <xf numFmtId="4" fontId="1" fillId="7" borderId="25" xfId="0" applyNumberFormat="1" applyFont="1" applyFill="1" applyBorder="1">
      <alignment vertical="center"/>
    </xf>
    <xf numFmtId="4" fontId="1" fillId="0" borderId="25" xfId="0" applyNumberFormat="1" applyFont="1" applyBorder="1" applyAlignment="1">
      <alignment vertical="center" wrapText="1"/>
    </xf>
    <xf numFmtId="4" fontId="1" fillId="7" borderId="25" xfId="0" applyNumberFormat="1" applyFont="1" applyFill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1" fillId="0" borderId="20" xfId="0" applyNumberFormat="1" applyFont="1" applyBorder="1">
      <alignment vertical="center"/>
    </xf>
    <xf numFmtId="3" fontId="13" fillId="0" borderId="0" xfId="0" applyNumberFormat="1" applyFont="1">
      <alignment vertical="center"/>
    </xf>
    <xf numFmtId="41" fontId="14" fillId="0" borderId="25" xfId="1" applyFont="1" applyBorder="1" applyAlignment="1" applyProtection="1">
      <alignment horizontal="right" vertical="center" wrapText="1"/>
    </xf>
    <xf numFmtId="3" fontId="15" fillId="0" borderId="0" xfId="0" applyNumberFormat="1" applyFont="1">
      <alignment vertical="center"/>
    </xf>
    <xf numFmtId="41" fontId="16" fillId="0" borderId="25" xfId="1" applyFont="1" applyBorder="1" applyAlignment="1" applyProtection="1">
      <alignment horizontal="right" vertical="center" wrapText="1"/>
    </xf>
    <xf numFmtId="4" fontId="15" fillId="0" borderId="0" xfId="0" applyNumberFormat="1" applyFont="1">
      <alignment vertical="center"/>
    </xf>
    <xf numFmtId="41" fontId="16" fillId="0" borderId="28" xfId="1" applyFont="1" applyBorder="1" applyAlignment="1" applyProtection="1">
      <alignment horizontal="right" vertical="center" wrapText="1"/>
    </xf>
    <xf numFmtId="165" fontId="3" fillId="0" borderId="43" xfId="1" applyNumberFormat="1" applyFont="1" applyBorder="1" applyAlignment="1" applyProtection="1">
      <alignment horizontal="center" vertical="center" wrapText="1"/>
    </xf>
    <xf numFmtId="43" fontId="12" fillId="0" borderId="0" xfId="2">
      <alignment vertical="top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1" fontId="3" fillId="2" borderId="13" xfId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41" fontId="3" fillId="2" borderId="50" xfId="1" applyFont="1" applyFill="1" applyBorder="1" applyAlignment="1" applyProtection="1">
      <alignment horizontal="center" vertical="center" wrapText="1"/>
    </xf>
    <xf numFmtId="41" fontId="3" fillId="2" borderId="52" xfId="1" applyFont="1" applyFill="1" applyBorder="1" applyAlignment="1" applyProtection="1">
      <alignment horizontal="center" vertical="center" wrapText="1"/>
    </xf>
    <xf numFmtId="41" fontId="6" fillId="2" borderId="50" xfId="1" applyFont="1" applyFill="1" applyBorder="1" applyAlignment="1" applyProtection="1">
      <alignment horizontal="center" vertical="center" wrapText="1"/>
    </xf>
    <xf numFmtId="41" fontId="6" fillId="2" borderId="52" xfId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3" borderId="66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wrapText="1"/>
    </xf>
    <xf numFmtId="41" fontId="3" fillId="2" borderId="69" xfId="1" applyFont="1" applyFill="1" applyBorder="1" applyAlignment="1" applyProtection="1">
      <alignment horizontal="center" vertical="center" wrapText="1"/>
    </xf>
    <xf numFmtId="164" fontId="3" fillId="3" borderId="13" xfId="2" applyNumberFormat="1" applyFont="1" applyFill="1" applyBorder="1" applyAlignment="1" applyProtection="1">
      <alignment horizontal="center" vertical="center" wrapText="1"/>
    </xf>
    <xf numFmtId="164" fontId="3" fillId="3" borderId="70" xfId="2" applyNumberFormat="1" applyFont="1" applyFill="1" applyBorder="1" applyAlignment="1" applyProtection="1">
      <alignment horizontal="center" vertical="center" wrapText="1"/>
    </xf>
    <xf numFmtId="41" fontId="3" fillId="2" borderId="65" xfId="1" applyFont="1" applyFill="1" applyBorder="1" applyAlignment="1" applyProtection="1">
      <alignment horizontal="center" vertical="center" wrapText="1"/>
    </xf>
    <xf numFmtId="41" fontId="3" fillId="2" borderId="67" xfId="1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41" fontId="3" fillId="2" borderId="77" xfId="1" applyFont="1" applyFill="1" applyBorder="1" applyAlignment="1" applyProtection="1">
      <alignment horizontal="center" vertical="center" wrapText="1"/>
    </xf>
    <xf numFmtId="41" fontId="3" fillId="2" borderId="78" xfId="1" applyFont="1" applyFill="1" applyBorder="1" applyAlignment="1" applyProtection="1">
      <alignment horizontal="center" vertical="center" wrapText="1"/>
    </xf>
    <xf numFmtId="41" fontId="3" fillId="2" borderId="79" xfId="1" applyFont="1" applyFill="1" applyBorder="1" applyAlignment="1" applyProtection="1">
      <alignment horizontal="center" vertical="center" wrapText="1"/>
    </xf>
    <xf numFmtId="41" fontId="3" fillId="2" borderId="80" xfId="1" applyFont="1" applyFill="1" applyBorder="1" applyAlignment="1" applyProtection="1">
      <alignment horizontal="center" vertical="center" wrapText="1"/>
    </xf>
  </cellXfs>
  <cellStyles count="4">
    <cellStyle name="Comma" xfId="2" builtinId="3"/>
    <cellStyle name="Comma [0]" xfId="1" builtinId="6"/>
    <cellStyle name="Good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www.wps.cn/officeDocument/2020/cellImage" Target="NUL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J86"/>
  <sheetViews>
    <sheetView topLeftCell="A4" zoomScale="55" workbookViewId="0">
      <pane ySplit="3" topLeftCell="A66" activePane="bottomLeft" state="frozen"/>
      <selection pane="bottomLeft" activeCell="A86" sqref="A86"/>
    </sheetView>
  </sheetViews>
  <sheetFormatPr defaultColWidth="10" defaultRowHeight="15" x14ac:dyDescent="0.25"/>
  <cols>
    <col min="1" max="1" width="5.5703125" customWidth="1"/>
    <col min="2" max="2" width="22.7109375" customWidth="1"/>
    <col min="3" max="3" width="55" customWidth="1"/>
    <col min="4" max="4" width="22.5703125" style="182" customWidth="1"/>
    <col min="5" max="5" width="22.5703125" style="183" customWidth="1"/>
    <col min="6" max="6" width="16.28515625" style="183" customWidth="1"/>
    <col min="7" max="7" width="22.85546875" style="240" customWidth="1"/>
    <col min="8" max="8" width="27.7109375" customWidth="1"/>
    <col min="9" max="9" width="15" style="184" bestFit="1" customWidth="1"/>
    <col min="10" max="10" width="15" bestFit="1" customWidth="1"/>
  </cols>
  <sheetData>
    <row r="1" spans="1:10" x14ac:dyDescent="0.25">
      <c r="A1" s="411" t="s">
        <v>376</v>
      </c>
      <c r="B1" s="411"/>
      <c r="C1" s="411"/>
      <c r="D1" s="411"/>
      <c r="E1" s="411"/>
      <c r="F1" s="411"/>
      <c r="G1" s="411"/>
      <c r="H1" s="411"/>
    </row>
    <row r="2" spans="1:10" ht="39.75" customHeight="1" x14ac:dyDescent="0.25">
      <c r="A2" s="411"/>
      <c r="B2" s="411"/>
      <c r="C2" s="411"/>
      <c r="D2" s="411"/>
      <c r="E2" s="411"/>
      <c r="F2" s="411"/>
      <c r="G2" s="411"/>
      <c r="H2" s="411"/>
    </row>
    <row r="3" spans="1:10" x14ac:dyDescent="0.25">
      <c r="A3" s="185"/>
      <c r="B3" s="185"/>
      <c r="C3" s="186"/>
      <c r="D3" s="180"/>
      <c r="E3" s="181"/>
      <c r="F3" s="181"/>
      <c r="G3" s="241"/>
      <c r="H3" s="187"/>
    </row>
    <row r="4" spans="1:10" ht="15.75" customHeight="1" x14ac:dyDescent="0.25">
      <c r="A4" s="419" t="s">
        <v>0</v>
      </c>
      <c r="B4" s="419" t="s">
        <v>133</v>
      </c>
      <c r="C4" s="412" t="s">
        <v>1</v>
      </c>
      <c r="D4" s="422" t="s">
        <v>375</v>
      </c>
      <c r="E4" s="426" t="s">
        <v>384</v>
      </c>
      <c r="F4" s="427"/>
      <c r="G4" s="422" t="s">
        <v>377</v>
      </c>
      <c r="H4" s="417" t="s">
        <v>123</v>
      </c>
    </row>
    <row r="5" spans="1:10" ht="15.75" customHeight="1" x14ac:dyDescent="0.25">
      <c r="A5" s="420"/>
      <c r="B5" s="420"/>
      <c r="C5" s="413"/>
      <c r="D5" s="424"/>
      <c r="E5" s="415" t="s">
        <v>2</v>
      </c>
      <c r="F5" s="242" t="s">
        <v>301</v>
      </c>
      <c r="G5" s="424"/>
      <c r="H5" s="417"/>
    </row>
    <row r="6" spans="1:10" ht="15.75" customHeight="1" x14ac:dyDescent="0.25">
      <c r="A6" s="421"/>
      <c r="B6" s="421"/>
      <c r="C6" s="414"/>
      <c r="D6" s="188" t="s">
        <v>300</v>
      </c>
      <c r="E6" s="416"/>
      <c r="F6" s="243" t="s">
        <v>300</v>
      </c>
      <c r="G6" s="243" t="s">
        <v>300</v>
      </c>
      <c r="H6" s="418"/>
    </row>
    <row r="7" spans="1:10" ht="34.5" customHeight="1" x14ac:dyDescent="0.25">
      <c r="A7" s="189" t="s">
        <v>110</v>
      </c>
      <c r="B7" s="244" t="s">
        <v>386</v>
      </c>
      <c r="C7" s="190" t="s">
        <v>4</v>
      </c>
      <c r="D7" s="245">
        <f>D8+D16+D22+D24+D33+D35+D39</f>
        <v>18125034988</v>
      </c>
      <c r="E7" s="245">
        <f>E8+E16+E22+E24+E33+E35+E39</f>
        <v>1183036944</v>
      </c>
      <c r="F7" s="25">
        <f>E7/D7*100</f>
        <v>6.5270877809794596</v>
      </c>
      <c r="G7" s="245">
        <f>G8+G16+G22+G24+G33+G35+G39</f>
        <v>16941998044</v>
      </c>
      <c r="H7" s="191"/>
    </row>
    <row r="8" spans="1:10" ht="34.5" customHeight="1" x14ac:dyDescent="0.25">
      <c r="A8" s="192" t="s">
        <v>3</v>
      </c>
      <c r="B8" s="246" t="s">
        <v>387</v>
      </c>
      <c r="C8" s="193" t="s">
        <v>5</v>
      </c>
      <c r="D8" s="247">
        <f>SUM(D9:D15)</f>
        <v>123700705</v>
      </c>
      <c r="E8" s="247">
        <f>SUM(E9:E15)</f>
        <v>0</v>
      </c>
      <c r="F8" s="248">
        <f>E8/D8*100</f>
        <v>0</v>
      </c>
      <c r="G8" s="249">
        <f>SUM(G9:G15)</f>
        <v>123700705</v>
      </c>
      <c r="H8" s="194"/>
    </row>
    <row r="9" spans="1:10" ht="34.5" customHeight="1" x14ac:dyDescent="0.25">
      <c r="A9" s="195">
        <v>1</v>
      </c>
      <c r="B9" s="250" t="s">
        <v>388</v>
      </c>
      <c r="C9" s="196" t="s">
        <v>6</v>
      </c>
      <c r="D9" s="251">
        <v>51163683</v>
      </c>
      <c r="E9" s="251">
        <f>'RO 2025 Januari'!E10</f>
        <v>0</v>
      </c>
      <c r="F9" s="252">
        <f>E9/D9*100</f>
        <v>0</v>
      </c>
      <c r="G9" s="253">
        <f t="shared" ref="G9:G15" si="0">D9-E9</f>
        <v>51163683</v>
      </c>
      <c r="H9" s="197"/>
    </row>
    <row r="10" spans="1:10" s="184" customFormat="1" ht="34.5" customHeight="1" x14ac:dyDescent="0.25">
      <c r="A10" s="195">
        <v>2</v>
      </c>
      <c r="B10" s="250" t="s">
        <v>389</v>
      </c>
      <c r="C10" s="196" t="s">
        <v>7</v>
      </c>
      <c r="D10" s="251">
        <v>4075254</v>
      </c>
      <c r="E10" s="251">
        <f>'RO 2025 Januari'!E17</f>
        <v>0</v>
      </c>
      <c r="F10" s="252">
        <f t="shared" ref="F10:F15" si="1">E10/D10*100</f>
        <v>0</v>
      </c>
      <c r="G10" s="253">
        <f t="shared" si="0"/>
        <v>4075254</v>
      </c>
      <c r="H10" s="198"/>
      <c r="J10"/>
    </row>
    <row r="11" spans="1:10" s="184" customFormat="1" ht="34.5" customHeight="1" x14ac:dyDescent="0.25">
      <c r="A11" s="195">
        <v>3</v>
      </c>
      <c r="B11" s="250" t="s">
        <v>390</v>
      </c>
      <c r="C11" s="196" t="s">
        <v>8</v>
      </c>
      <c r="D11" s="251">
        <v>4075254</v>
      </c>
      <c r="E11" s="251">
        <f>'RO 2025 Januari'!E20</f>
        <v>0</v>
      </c>
      <c r="F11" s="252">
        <f t="shared" si="1"/>
        <v>0</v>
      </c>
      <c r="G11" s="253">
        <f t="shared" si="0"/>
        <v>4075254</v>
      </c>
      <c r="H11" s="197"/>
      <c r="J11"/>
    </row>
    <row r="12" spans="1:10" s="184" customFormat="1" ht="34.5" customHeight="1" x14ac:dyDescent="0.25">
      <c r="A12" s="195">
        <v>4</v>
      </c>
      <c r="B12" s="250" t="s">
        <v>391</v>
      </c>
      <c r="C12" s="196" t="s">
        <v>162</v>
      </c>
      <c r="D12" s="251">
        <v>5907975</v>
      </c>
      <c r="E12" s="251">
        <f>'RO 2025 Januari'!E22</f>
        <v>0</v>
      </c>
      <c r="F12" s="252">
        <f t="shared" si="1"/>
        <v>0</v>
      </c>
      <c r="G12" s="253">
        <f t="shared" si="0"/>
        <v>5907975</v>
      </c>
      <c r="H12" s="197"/>
      <c r="J12"/>
    </row>
    <row r="13" spans="1:10" s="184" customFormat="1" ht="34.5" customHeight="1" x14ac:dyDescent="0.25">
      <c r="A13" s="36">
        <v>5</v>
      </c>
      <c r="B13" s="250" t="s">
        <v>392</v>
      </c>
      <c r="C13" s="196" t="s">
        <v>173</v>
      </c>
      <c r="D13" s="251">
        <v>3042399</v>
      </c>
      <c r="E13" s="251">
        <f>'RO 2025 Januari'!E25</f>
        <v>0</v>
      </c>
      <c r="F13" s="252">
        <f t="shared" si="1"/>
        <v>0</v>
      </c>
      <c r="G13" s="253">
        <f t="shared" si="0"/>
        <v>3042399</v>
      </c>
      <c r="H13" s="197"/>
      <c r="J13"/>
    </row>
    <row r="14" spans="1:10" s="184" customFormat="1" ht="34.5" customHeight="1" x14ac:dyDescent="0.25">
      <c r="A14" s="199">
        <v>6</v>
      </c>
      <c r="B14" s="250" t="s">
        <v>393</v>
      </c>
      <c r="C14" s="200" t="s">
        <v>9</v>
      </c>
      <c r="D14" s="251">
        <v>5436140</v>
      </c>
      <c r="E14" s="251">
        <f>'RO 2025 Januari'!E27</f>
        <v>0</v>
      </c>
      <c r="F14" s="252">
        <f t="shared" si="1"/>
        <v>0</v>
      </c>
      <c r="G14" s="253">
        <f t="shared" si="0"/>
        <v>5436140</v>
      </c>
      <c r="H14" s="254"/>
      <c r="J14"/>
    </row>
    <row r="15" spans="1:10" s="184" customFormat="1" ht="34.5" customHeight="1" x14ac:dyDescent="0.25">
      <c r="A15" s="255">
        <v>7</v>
      </c>
      <c r="B15" s="256" t="s">
        <v>394</v>
      </c>
      <c r="C15" s="257" t="s">
        <v>385</v>
      </c>
      <c r="D15" s="258">
        <v>50000000</v>
      </c>
      <c r="E15" s="251">
        <f>'RO 2025 Januari'!E30</f>
        <v>0</v>
      </c>
      <c r="F15" s="252">
        <f t="shared" si="1"/>
        <v>0</v>
      </c>
      <c r="G15" s="253">
        <f t="shared" si="0"/>
        <v>50000000</v>
      </c>
      <c r="H15" s="259"/>
      <c r="J15"/>
    </row>
    <row r="16" spans="1:10" s="184" customFormat="1" ht="34.5" customHeight="1" x14ac:dyDescent="0.25">
      <c r="A16" s="260" t="s">
        <v>26</v>
      </c>
      <c r="B16" s="246" t="s">
        <v>395</v>
      </c>
      <c r="C16" s="261" t="s">
        <v>174</v>
      </c>
      <c r="D16" s="247">
        <f>SUM(D17:D21)</f>
        <v>13161856560</v>
      </c>
      <c r="E16" s="247">
        <f>SUM(E17:E21)</f>
        <v>1100292246</v>
      </c>
      <c r="F16" s="248">
        <f>E16/D16*100</f>
        <v>8.3597039747711701</v>
      </c>
      <c r="G16" s="262">
        <f>SUM(G17:G21)</f>
        <v>12061564314</v>
      </c>
      <c r="H16" s="263"/>
      <c r="J16"/>
    </row>
    <row r="17" spans="1:10" s="184" customFormat="1" ht="34.5" customHeight="1" x14ac:dyDescent="0.25">
      <c r="A17" s="36">
        <v>7</v>
      </c>
      <c r="B17" s="250" t="s">
        <v>396</v>
      </c>
      <c r="C17" s="196" t="s">
        <v>10</v>
      </c>
      <c r="D17" s="251">
        <v>12823756560</v>
      </c>
      <c r="E17" s="251">
        <f>'RO 2025 Januari'!E34</f>
        <v>1100292246</v>
      </c>
      <c r="F17" s="252">
        <f t="shared" ref="F17:F21" si="2">E17/D17*100</f>
        <v>8.5801086510956033</v>
      </c>
      <c r="G17" s="253">
        <f t="shared" ref="G17:G21" si="3">D17-E17</f>
        <v>11723464314</v>
      </c>
      <c r="H17" s="197"/>
      <c r="J17" s="205"/>
    </row>
    <row r="18" spans="1:10" s="184" customFormat="1" ht="34.5" customHeight="1" x14ac:dyDescent="0.25">
      <c r="A18" s="195">
        <v>8</v>
      </c>
      <c r="B18" s="250" t="s">
        <v>397</v>
      </c>
      <c r="C18" s="196" t="s">
        <v>11</v>
      </c>
      <c r="D18" s="251">
        <v>335405400</v>
      </c>
      <c r="E18" s="251">
        <f>'RO 2025 Januari'!E60</f>
        <v>0</v>
      </c>
      <c r="F18" s="252">
        <f t="shared" si="2"/>
        <v>0</v>
      </c>
      <c r="G18" s="253">
        <f t="shared" si="3"/>
        <v>335405400</v>
      </c>
      <c r="H18" s="197"/>
      <c r="J18" s="205"/>
    </row>
    <row r="19" spans="1:10" s="184" customFormat="1" ht="34.5" customHeight="1" x14ac:dyDescent="0.25">
      <c r="A19" s="195">
        <v>9</v>
      </c>
      <c r="B19" s="250" t="s">
        <v>398</v>
      </c>
      <c r="C19" s="196" t="s">
        <v>12</v>
      </c>
      <c r="D19" s="251">
        <v>673400</v>
      </c>
      <c r="E19" s="251">
        <f>'RO 2025 Januari'!E66</f>
        <v>0</v>
      </c>
      <c r="F19" s="252">
        <f t="shared" si="2"/>
        <v>0</v>
      </c>
      <c r="G19" s="253">
        <f t="shared" si="3"/>
        <v>673400</v>
      </c>
      <c r="H19" s="197"/>
      <c r="J19" s="205"/>
    </row>
    <row r="20" spans="1:10" ht="34.5" customHeight="1" x14ac:dyDescent="0.25">
      <c r="A20" s="195">
        <v>10</v>
      </c>
      <c r="B20" s="250" t="s">
        <v>399</v>
      </c>
      <c r="C20" s="196" t="s">
        <v>175</v>
      </c>
      <c r="D20" s="251">
        <v>785800</v>
      </c>
      <c r="E20" s="251">
        <f>'RO 2025 Januari'!E69</f>
        <v>0</v>
      </c>
      <c r="F20" s="252">
        <f t="shared" si="2"/>
        <v>0</v>
      </c>
      <c r="G20" s="253">
        <f t="shared" si="3"/>
        <v>785800</v>
      </c>
      <c r="H20" s="206"/>
    </row>
    <row r="21" spans="1:10" s="207" customFormat="1" ht="34.5" customHeight="1" x14ac:dyDescent="0.25">
      <c r="A21" s="199">
        <v>11</v>
      </c>
      <c r="B21" s="250" t="s">
        <v>400</v>
      </c>
      <c r="C21" s="200" t="s">
        <v>13</v>
      </c>
      <c r="D21" s="251">
        <v>1235400</v>
      </c>
      <c r="E21" s="251">
        <f>'RO 2025 Januari'!E72</f>
        <v>0</v>
      </c>
      <c r="F21" s="252">
        <f t="shared" si="2"/>
        <v>0</v>
      </c>
      <c r="G21" s="253">
        <f t="shared" si="3"/>
        <v>1235400</v>
      </c>
      <c r="H21" s="201"/>
      <c r="I21" s="208"/>
    </row>
    <row r="22" spans="1:10" ht="34.5" customHeight="1" x14ac:dyDescent="0.25">
      <c r="A22" s="202" t="s">
        <v>44</v>
      </c>
      <c r="B22" s="246" t="s">
        <v>401</v>
      </c>
      <c r="C22" s="203" t="s">
        <v>176</v>
      </c>
      <c r="D22" s="247">
        <f>D23</f>
        <v>157959400</v>
      </c>
      <c r="E22" s="247">
        <f>E23</f>
        <v>0</v>
      </c>
      <c r="F22" s="248">
        <f>E22/D22*100</f>
        <v>0</v>
      </c>
      <c r="G22" s="249">
        <f>G23</f>
        <v>157959400</v>
      </c>
      <c r="H22" s="204"/>
    </row>
    <row r="23" spans="1:10" ht="34.5" customHeight="1" x14ac:dyDescent="0.25">
      <c r="A23" s="209">
        <v>12</v>
      </c>
      <c r="B23" s="250" t="s">
        <v>402</v>
      </c>
      <c r="C23" s="200" t="s">
        <v>164</v>
      </c>
      <c r="D23" s="251">
        <v>157959400</v>
      </c>
      <c r="E23" s="251">
        <f>'RO 2025 Januari'!E76</f>
        <v>0</v>
      </c>
      <c r="F23" s="252">
        <f>E23/D23*100</f>
        <v>0</v>
      </c>
      <c r="G23" s="253">
        <f>D23-E23</f>
        <v>157959400</v>
      </c>
      <c r="H23" s="201"/>
    </row>
    <row r="24" spans="1:10" ht="34.5" customHeight="1" x14ac:dyDescent="0.25">
      <c r="A24" s="202" t="s">
        <v>113</v>
      </c>
      <c r="B24" s="264" t="s">
        <v>404</v>
      </c>
      <c r="C24" s="203" t="s">
        <v>177</v>
      </c>
      <c r="D24" s="247">
        <f>SUM(D25:D32)</f>
        <v>1088922526</v>
      </c>
      <c r="E24" s="247">
        <f>SUM(E25:E32)</f>
        <v>1650000</v>
      </c>
      <c r="F24" s="248">
        <f>E24/D24*100</f>
        <v>0.15152593142333431</v>
      </c>
      <c r="G24" s="249">
        <f>SUM(G25:G32)</f>
        <v>1087272526</v>
      </c>
      <c r="H24" s="204"/>
    </row>
    <row r="25" spans="1:10" ht="34.5" customHeight="1" x14ac:dyDescent="0.25">
      <c r="A25" s="195">
        <v>13</v>
      </c>
      <c r="B25" s="265" t="s">
        <v>403</v>
      </c>
      <c r="C25" s="196" t="s">
        <v>14</v>
      </c>
      <c r="D25" s="251">
        <v>73326067</v>
      </c>
      <c r="E25" s="251">
        <f>'RO 2025 Januari'!E85</f>
        <v>0</v>
      </c>
      <c r="F25" s="252">
        <f t="shared" ref="F25:F32" si="4">E25/D25*100</f>
        <v>0</v>
      </c>
      <c r="G25" s="253">
        <f t="shared" ref="G25:G32" si="5">D25-E25</f>
        <v>73326067</v>
      </c>
      <c r="H25" s="197"/>
    </row>
    <row r="26" spans="1:10" ht="34.5" customHeight="1" x14ac:dyDescent="0.25">
      <c r="A26" s="36">
        <v>14</v>
      </c>
      <c r="B26" s="265" t="s">
        <v>405</v>
      </c>
      <c r="C26" s="196" t="s">
        <v>15</v>
      </c>
      <c r="D26" s="251">
        <v>194949464</v>
      </c>
      <c r="E26" s="251">
        <f>'RO 2025 Januari'!E87</f>
        <v>1150000</v>
      </c>
      <c r="F26" s="252">
        <f t="shared" si="4"/>
        <v>0.58989646670687945</v>
      </c>
      <c r="G26" s="253">
        <f t="shared" si="5"/>
        <v>193799464</v>
      </c>
      <c r="H26" s="197"/>
    </row>
    <row r="27" spans="1:10" ht="34.5" customHeight="1" x14ac:dyDescent="0.25">
      <c r="A27" s="109">
        <v>15</v>
      </c>
      <c r="B27" s="265" t="s">
        <v>406</v>
      </c>
      <c r="C27" s="210" t="s">
        <v>16</v>
      </c>
      <c r="D27" s="251">
        <v>95449188</v>
      </c>
      <c r="E27" s="251">
        <f>'RO 2025 Januari'!E93</f>
        <v>500000</v>
      </c>
      <c r="F27" s="252">
        <f t="shared" si="4"/>
        <v>0.52383892464334014</v>
      </c>
      <c r="G27" s="253">
        <f t="shared" si="5"/>
        <v>94949188</v>
      </c>
      <c r="H27" s="211"/>
      <c r="I27" s="212"/>
    </row>
    <row r="28" spans="1:10" ht="34.5" customHeight="1" x14ac:dyDescent="0.25">
      <c r="A28" s="36">
        <v>16</v>
      </c>
      <c r="B28" s="265" t="s">
        <v>407</v>
      </c>
      <c r="C28" s="196" t="s">
        <v>17</v>
      </c>
      <c r="D28" s="251">
        <v>85260669</v>
      </c>
      <c r="E28" s="251">
        <f>'RO 2025 Januari'!E97</f>
        <v>0</v>
      </c>
      <c r="F28" s="252">
        <f t="shared" si="4"/>
        <v>0</v>
      </c>
      <c r="G28" s="253">
        <f t="shared" si="5"/>
        <v>85260669</v>
      </c>
      <c r="H28" s="197"/>
      <c r="I28" s="212"/>
    </row>
    <row r="29" spans="1:10" ht="34.5" customHeight="1" x14ac:dyDescent="0.25">
      <c r="A29" s="36">
        <v>17</v>
      </c>
      <c r="B29" s="265" t="s">
        <v>408</v>
      </c>
      <c r="C29" s="196" t="s">
        <v>178</v>
      </c>
      <c r="D29" s="251">
        <v>995404</v>
      </c>
      <c r="E29" s="251">
        <f>'RO 2025 Januari'!E99</f>
        <v>0</v>
      </c>
      <c r="F29" s="252">
        <f t="shared" si="4"/>
        <v>0</v>
      </c>
      <c r="G29" s="253">
        <f t="shared" si="5"/>
        <v>995404</v>
      </c>
      <c r="H29" s="197"/>
      <c r="I29" s="212"/>
    </row>
    <row r="30" spans="1:10" ht="34.5" customHeight="1" x14ac:dyDescent="0.25">
      <c r="A30" s="36">
        <v>18</v>
      </c>
      <c r="B30" s="265" t="s">
        <v>409</v>
      </c>
      <c r="C30" s="196" t="s">
        <v>18</v>
      </c>
      <c r="D30" s="251">
        <v>85750000</v>
      </c>
      <c r="E30" s="251">
        <f>'RO 2025 Januari'!E101</f>
        <v>0</v>
      </c>
      <c r="F30" s="252">
        <f t="shared" si="4"/>
        <v>0</v>
      </c>
      <c r="G30" s="253">
        <f t="shared" si="5"/>
        <v>85750000</v>
      </c>
      <c r="H30" s="197"/>
      <c r="I30" s="212"/>
    </row>
    <row r="31" spans="1:10" ht="34.5" customHeight="1" x14ac:dyDescent="0.25">
      <c r="A31" s="36">
        <v>19</v>
      </c>
      <c r="B31" s="265" t="s">
        <v>410</v>
      </c>
      <c r="C31" s="196" t="s">
        <v>19</v>
      </c>
      <c r="D31" s="251">
        <v>355100000</v>
      </c>
      <c r="E31" s="251">
        <f>'RO 2025 Januari'!E104</f>
        <v>0</v>
      </c>
      <c r="F31" s="252">
        <f t="shared" si="4"/>
        <v>0</v>
      </c>
      <c r="G31" s="253">
        <f t="shared" si="5"/>
        <v>355100000</v>
      </c>
      <c r="H31" s="197"/>
      <c r="I31" s="212"/>
    </row>
    <row r="32" spans="1:10" ht="34.5" customHeight="1" x14ac:dyDescent="0.25">
      <c r="A32" s="209">
        <v>20</v>
      </c>
      <c r="B32" s="265" t="s">
        <v>411</v>
      </c>
      <c r="C32" s="200" t="s">
        <v>20</v>
      </c>
      <c r="D32" s="251">
        <v>198091734</v>
      </c>
      <c r="E32" s="251">
        <f>'RO 2025 Januari'!E107</f>
        <v>0</v>
      </c>
      <c r="F32" s="252">
        <f t="shared" si="4"/>
        <v>0</v>
      </c>
      <c r="G32" s="253">
        <f t="shared" si="5"/>
        <v>198091734</v>
      </c>
      <c r="H32" s="201"/>
      <c r="I32" s="212"/>
    </row>
    <row r="33" spans="1:10" ht="34.5" customHeight="1" x14ac:dyDescent="0.25">
      <c r="A33" s="202" t="s">
        <v>114</v>
      </c>
      <c r="B33" s="266" t="s">
        <v>412</v>
      </c>
      <c r="C33" s="203" t="s">
        <v>179</v>
      </c>
      <c r="D33" s="247">
        <f>D34</f>
        <v>182340788</v>
      </c>
      <c r="E33" s="247">
        <f>E34</f>
        <v>0</v>
      </c>
      <c r="F33" s="248">
        <f>E33/D33*100</f>
        <v>0</v>
      </c>
      <c r="G33" s="249">
        <f>G34</f>
        <v>182340788</v>
      </c>
      <c r="H33" s="213"/>
      <c r="I33" s="212"/>
    </row>
    <row r="34" spans="1:10" ht="34.5" customHeight="1" x14ac:dyDescent="0.25">
      <c r="A34" s="195">
        <v>21</v>
      </c>
      <c r="B34" s="267" t="s">
        <v>413</v>
      </c>
      <c r="C34" s="214" t="s">
        <v>21</v>
      </c>
      <c r="D34" s="268">
        <v>182340788</v>
      </c>
      <c r="E34" s="268">
        <f>'RO 2025 Januari'!E112</f>
        <v>0</v>
      </c>
      <c r="F34" s="252">
        <f>E34/D34*100</f>
        <v>0</v>
      </c>
      <c r="G34" s="253">
        <f>D34-E34</f>
        <v>182340788</v>
      </c>
      <c r="H34" s="197"/>
      <c r="I34" s="212"/>
    </row>
    <row r="35" spans="1:10" ht="34.5" customHeight="1" x14ac:dyDescent="0.25">
      <c r="A35" s="215" t="s">
        <v>115</v>
      </c>
      <c r="B35" s="269" t="s">
        <v>414</v>
      </c>
      <c r="C35" s="217" t="s">
        <v>180</v>
      </c>
      <c r="D35" s="270">
        <f>SUM(D36:D38)</f>
        <v>2383470223</v>
      </c>
      <c r="E35" s="270">
        <f>SUM(E36:E38)</f>
        <v>39422898</v>
      </c>
      <c r="F35" s="248">
        <f>E35/D35*100</f>
        <v>1.6540126081533177</v>
      </c>
      <c r="G35" s="271">
        <f>SUM(G36:G38)</f>
        <v>2344047325</v>
      </c>
      <c r="H35" s="218"/>
      <c r="I35" s="212"/>
      <c r="J35" s="205"/>
    </row>
    <row r="36" spans="1:10" ht="34.5" customHeight="1" x14ac:dyDescent="0.25">
      <c r="A36" s="219">
        <v>22</v>
      </c>
      <c r="B36" s="272" t="s">
        <v>415</v>
      </c>
      <c r="C36" s="210" t="s">
        <v>22</v>
      </c>
      <c r="D36" s="251">
        <v>654116904</v>
      </c>
      <c r="E36" s="251">
        <f>'RO 2025 Januari'!E118</f>
        <v>38862898</v>
      </c>
      <c r="F36" s="252">
        <f t="shared" ref="F36:F38" si="6">E36/D36*100</f>
        <v>5.9412771268176856</v>
      </c>
      <c r="G36" s="253">
        <f t="shared" ref="G36:G38" si="7">D36-E36</f>
        <v>615254006</v>
      </c>
      <c r="H36" s="211"/>
      <c r="I36" s="212"/>
      <c r="J36" s="205"/>
    </row>
    <row r="37" spans="1:10" ht="34.5" customHeight="1" x14ac:dyDescent="0.25">
      <c r="A37" s="195">
        <v>23</v>
      </c>
      <c r="B37" s="272" t="s">
        <v>416</v>
      </c>
      <c r="C37" s="196" t="s">
        <v>23</v>
      </c>
      <c r="D37" s="251">
        <v>248734007</v>
      </c>
      <c r="E37" s="251">
        <f>'RO 2025 Januari'!E124</f>
        <v>560000</v>
      </c>
      <c r="F37" s="252">
        <f t="shared" si="6"/>
        <v>0.22514010317857339</v>
      </c>
      <c r="G37" s="253">
        <f t="shared" si="7"/>
        <v>248174007</v>
      </c>
      <c r="H37" s="273"/>
      <c r="I37" s="212"/>
      <c r="J37" s="205"/>
    </row>
    <row r="38" spans="1:10" ht="34.5" customHeight="1" x14ac:dyDescent="0.25">
      <c r="A38" s="195">
        <v>24</v>
      </c>
      <c r="B38" s="272" t="s">
        <v>417</v>
      </c>
      <c r="C38" s="196" t="s">
        <v>24</v>
      </c>
      <c r="D38" s="274">
        <v>1480619312</v>
      </c>
      <c r="E38" s="251">
        <f>'RO 2025 Januari'!E135</f>
        <v>0</v>
      </c>
      <c r="F38" s="252">
        <f t="shared" si="6"/>
        <v>0</v>
      </c>
      <c r="G38" s="253">
        <f t="shared" si="7"/>
        <v>1480619312</v>
      </c>
      <c r="H38" s="275"/>
      <c r="I38" s="212"/>
    </row>
    <row r="39" spans="1:10" ht="34.5" customHeight="1" x14ac:dyDescent="0.25">
      <c r="A39" s="215" t="s">
        <v>116</v>
      </c>
      <c r="B39" s="269" t="s">
        <v>418</v>
      </c>
      <c r="C39" s="217" t="s">
        <v>181</v>
      </c>
      <c r="D39" s="276">
        <f>SUM(D40:D43)</f>
        <v>1026784786</v>
      </c>
      <c r="E39" s="276">
        <f>SUM(E40:E43)</f>
        <v>41671800</v>
      </c>
      <c r="F39" s="248">
        <f>E39/D39*100</f>
        <v>4.0584746256651298</v>
      </c>
      <c r="G39" s="277">
        <f>SUM(G40:G43)</f>
        <v>985112986</v>
      </c>
      <c r="H39" s="278"/>
      <c r="I39" s="212"/>
    </row>
    <row r="40" spans="1:10" ht="50.25" customHeight="1" x14ac:dyDescent="0.25">
      <c r="A40" s="219">
        <v>25</v>
      </c>
      <c r="B40" s="272" t="s">
        <v>419</v>
      </c>
      <c r="C40" s="210" t="s">
        <v>182</v>
      </c>
      <c r="D40" s="251">
        <v>43959999</v>
      </c>
      <c r="E40" s="251">
        <f>'RO 2025 Januari'!E145</f>
        <v>2600000</v>
      </c>
      <c r="F40" s="252">
        <f t="shared" ref="F40:F43" si="8">E40/D40*100</f>
        <v>5.9144678324492235</v>
      </c>
      <c r="G40" s="253">
        <f t="shared" ref="G40:G43" si="9">D40-E40</f>
        <v>41359999</v>
      </c>
      <c r="H40" s="211"/>
      <c r="I40" s="212"/>
    </row>
    <row r="41" spans="1:10" ht="34.5" customHeight="1" x14ac:dyDescent="0.25">
      <c r="A41" s="195">
        <v>26</v>
      </c>
      <c r="B41" s="272" t="s">
        <v>421</v>
      </c>
      <c r="C41" s="196" t="s">
        <v>183</v>
      </c>
      <c r="D41" s="251">
        <v>387108164</v>
      </c>
      <c r="E41" s="251">
        <f>'RO 2025 Januari'!E147</f>
        <v>22616800</v>
      </c>
      <c r="F41" s="252">
        <f t="shared" si="8"/>
        <v>5.8425014255188898</v>
      </c>
      <c r="G41" s="253">
        <f t="shared" si="9"/>
        <v>364491364</v>
      </c>
      <c r="H41" s="197"/>
      <c r="I41" s="212"/>
      <c r="J41" s="205"/>
    </row>
    <row r="42" spans="1:10" ht="34.5" customHeight="1" x14ac:dyDescent="0.25">
      <c r="A42" s="195">
        <v>27</v>
      </c>
      <c r="B42" s="272" t="s">
        <v>420</v>
      </c>
      <c r="C42" s="196" t="s">
        <v>25</v>
      </c>
      <c r="D42" s="251">
        <v>30269700</v>
      </c>
      <c r="E42" s="251">
        <f>'RO 2025 Januari'!E151</f>
        <v>0</v>
      </c>
      <c r="F42" s="252">
        <f t="shared" si="8"/>
        <v>0</v>
      </c>
      <c r="G42" s="253">
        <f t="shared" si="9"/>
        <v>30269700</v>
      </c>
      <c r="H42" s="197"/>
      <c r="I42" s="212"/>
    </row>
    <row r="43" spans="1:10" ht="34.5" customHeight="1" x14ac:dyDescent="0.25">
      <c r="A43" s="195">
        <v>28</v>
      </c>
      <c r="B43" s="279" t="s">
        <v>422</v>
      </c>
      <c r="C43" s="196" t="s">
        <v>152</v>
      </c>
      <c r="D43" s="274">
        <v>565446923</v>
      </c>
      <c r="E43" s="251">
        <f>'RO 2025 Januari'!E153</f>
        <v>16455000</v>
      </c>
      <c r="F43" s="252">
        <f t="shared" si="8"/>
        <v>2.9100874601452205</v>
      </c>
      <c r="G43" s="253">
        <f t="shared" si="9"/>
        <v>548991923</v>
      </c>
      <c r="H43" s="280"/>
      <c r="I43" s="212"/>
      <c r="J43" s="205"/>
    </row>
    <row r="44" spans="1:10" ht="34.5" customHeight="1" x14ac:dyDescent="0.25">
      <c r="A44" s="220" t="s">
        <v>111</v>
      </c>
      <c r="B44" s="221" t="s">
        <v>142</v>
      </c>
      <c r="C44" s="222" t="s">
        <v>27</v>
      </c>
      <c r="D44" s="281">
        <f>D45+D51+D55+D60</f>
        <v>7617268130</v>
      </c>
      <c r="E44" s="281">
        <f>E45+E51+E55+E60</f>
        <v>31290246</v>
      </c>
      <c r="F44" s="282">
        <f>E44/D44*100</f>
        <v>0.41078041977760871</v>
      </c>
      <c r="G44" s="283">
        <f>G45+G51+G55+G60</f>
        <v>7585977884</v>
      </c>
      <c r="H44" s="223"/>
      <c r="I44" s="212"/>
    </row>
    <row r="45" spans="1:10" ht="34.5" customHeight="1" x14ac:dyDescent="0.25">
      <c r="A45" s="202" t="s">
        <v>118</v>
      </c>
      <c r="B45" s="202" t="s">
        <v>143</v>
      </c>
      <c r="C45" s="203" t="s">
        <v>184</v>
      </c>
      <c r="D45" s="276">
        <f>SUM(D46:D50)</f>
        <v>1692259933</v>
      </c>
      <c r="E45" s="276">
        <f>SUM(E46:E50)</f>
        <v>0</v>
      </c>
      <c r="F45" s="248">
        <f>E45/D45*100</f>
        <v>0</v>
      </c>
      <c r="G45" s="277">
        <f>SUM(G46:G50)</f>
        <v>1692259933</v>
      </c>
      <c r="H45" s="224"/>
      <c r="I45" s="212"/>
    </row>
    <row r="46" spans="1:10" ht="34.5" customHeight="1" x14ac:dyDescent="0.25">
      <c r="A46" s="195">
        <v>29</v>
      </c>
      <c r="B46" s="195" t="s">
        <v>337</v>
      </c>
      <c r="C46" s="196" t="s">
        <v>28</v>
      </c>
      <c r="D46" s="284">
        <v>276073320</v>
      </c>
      <c r="E46" s="284">
        <f>'RO 2025 Januari'!E162</f>
        <v>0</v>
      </c>
      <c r="F46" s="252">
        <f t="shared" ref="F46:F50" si="10">E46/D46*100</f>
        <v>0</v>
      </c>
      <c r="G46" s="253">
        <f t="shared" ref="G46:G50" si="11">D46-E46</f>
        <v>276073320</v>
      </c>
      <c r="H46" s="197"/>
      <c r="I46" s="212"/>
    </row>
    <row r="47" spans="1:10" ht="34.5" customHeight="1" x14ac:dyDescent="0.25">
      <c r="A47" s="195">
        <v>30</v>
      </c>
      <c r="B47" s="195" t="s">
        <v>338</v>
      </c>
      <c r="C47" s="38" t="s">
        <v>29</v>
      </c>
      <c r="D47" s="284">
        <v>518939289</v>
      </c>
      <c r="E47" s="284">
        <f>'RO 2025 Januari'!E172</f>
        <v>0</v>
      </c>
      <c r="F47" s="252">
        <f t="shared" si="10"/>
        <v>0</v>
      </c>
      <c r="G47" s="253">
        <f t="shared" si="11"/>
        <v>518939289</v>
      </c>
      <c r="H47" s="197"/>
      <c r="I47" s="212"/>
    </row>
    <row r="48" spans="1:10" ht="34.5" customHeight="1" x14ac:dyDescent="0.25">
      <c r="A48" s="195">
        <v>31</v>
      </c>
      <c r="B48" s="195" t="s">
        <v>339</v>
      </c>
      <c r="C48" s="38" t="s">
        <v>30</v>
      </c>
      <c r="D48" s="284">
        <v>440135405</v>
      </c>
      <c r="E48" s="284">
        <f>'RO 2025 Januari'!E191</f>
        <v>0</v>
      </c>
      <c r="F48" s="252">
        <f t="shared" si="10"/>
        <v>0</v>
      </c>
      <c r="G48" s="253">
        <f t="shared" si="11"/>
        <v>440135405</v>
      </c>
      <c r="H48" s="197"/>
      <c r="I48" s="212"/>
    </row>
    <row r="49" spans="1:10" ht="34.5" customHeight="1" x14ac:dyDescent="0.25">
      <c r="A49" s="36">
        <v>32</v>
      </c>
      <c r="B49" s="36" t="s">
        <v>340</v>
      </c>
      <c r="C49" s="38" t="s">
        <v>31</v>
      </c>
      <c r="D49" s="284">
        <v>218256750</v>
      </c>
      <c r="E49" s="284">
        <f>'RO 2025 Januari'!E206</f>
        <v>0</v>
      </c>
      <c r="F49" s="252">
        <f t="shared" si="10"/>
        <v>0</v>
      </c>
      <c r="G49" s="253">
        <f t="shared" si="11"/>
        <v>218256750</v>
      </c>
      <c r="H49" s="197"/>
      <c r="I49" s="212"/>
    </row>
    <row r="50" spans="1:10" ht="34.5" customHeight="1" x14ac:dyDescent="0.25">
      <c r="A50" s="199">
        <v>33</v>
      </c>
      <c r="B50" s="199" t="s">
        <v>341</v>
      </c>
      <c r="C50" s="225" t="s">
        <v>32</v>
      </c>
      <c r="D50" s="284">
        <v>238855169</v>
      </c>
      <c r="E50" s="284">
        <f>'RO 2025 Januari'!E215</f>
        <v>0</v>
      </c>
      <c r="F50" s="252">
        <f t="shared" si="10"/>
        <v>0</v>
      </c>
      <c r="G50" s="253">
        <f t="shared" si="11"/>
        <v>238855169</v>
      </c>
      <c r="H50" s="201"/>
      <c r="I50" s="212"/>
    </row>
    <row r="51" spans="1:10" ht="34.5" customHeight="1" x14ac:dyDescent="0.25">
      <c r="A51" s="202" t="s">
        <v>119</v>
      </c>
      <c r="B51" s="202" t="s">
        <v>144</v>
      </c>
      <c r="C51" s="203" t="s">
        <v>185</v>
      </c>
      <c r="D51" s="276">
        <f>SUM(D52:D54)</f>
        <v>2464906700</v>
      </c>
      <c r="E51" s="276">
        <f>SUM(E52:E54)</f>
        <v>25752000</v>
      </c>
      <c r="F51" s="248">
        <f>E51/D51*100</f>
        <v>1.0447454258613522</v>
      </c>
      <c r="G51" s="277">
        <f>SUM(G52:G54)</f>
        <v>2439154700</v>
      </c>
      <c r="H51" s="204"/>
      <c r="I51" s="212"/>
    </row>
    <row r="52" spans="1:10" ht="34.5" customHeight="1" x14ac:dyDescent="0.25">
      <c r="A52" s="195">
        <v>34</v>
      </c>
      <c r="B52" s="195" t="s">
        <v>342</v>
      </c>
      <c r="C52" s="196" t="s">
        <v>33</v>
      </c>
      <c r="D52" s="251">
        <v>509698900</v>
      </c>
      <c r="E52" s="251">
        <f>'RO 2025 Januari'!E222</f>
        <v>17485000</v>
      </c>
      <c r="F52" s="252">
        <f t="shared" ref="F52:F54" si="12">E52/D52*100</f>
        <v>3.4304566872716422</v>
      </c>
      <c r="G52" s="253">
        <f t="shared" ref="G52:G54" si="13">D52-E52</f>
        <v>492213900</v>
      </c>
      <c r="H52" s="197"/>
      <c r="I52" s="212"/>
      <c r="J52" s="184"/>
    </row>
    <row r="53" spans="1:10" ht="34.5" customHeight="1" x14ac:dyDescent="0.25">
      <c r="A53" s="195">
        <v>35</v>
      </c>
      <c r="B53" s="195" t="s">
        <v>343</v>
      </c>
      <c r="C53" s="38" t="s">
        <v>34</v>
      </c>
      <c r="D53" s="251">
        <v>333160800</v>
      </c>
      <c r="E53" s="251">
        <f>'RO 2025 Januari'!E234</f>
        <v>8267000</v>
      </c>
      <c r="F53" s="252">
        <f t="shared" si="12"/>
        <v>2.4813843645470892</v>
      </c>
      <c r="G53" s="253">
        <f t="shared" si="13"/>
        <v>324893800</v>
      </c>
      <c r="H53" s="197"/>
      <c r="I53" s="212"/>
    </row>
    <row r="54" spans="1:10" ht="34.5" customHeight="1" x14ac:dyDescent="0.25">
      <c r="A54" s="209">
        <v>36</v>
      </c>
      <c r="B54" s="209" t="s">
        <v>344</v>
      </c>
      <c r="C54" s="225" t="s">
        <v>35</v>
      </c>
      <c r="D54" s="251">
        <v>1622047000</v>
      </c>
      <c r="E54" s="251">
        <f>'RO 2025 Januari'!E244</f>
        <v>0</v>
      </c>
      <c r="F54" s="252">
        <f t="shared" si="12"/>
        <v>0</v>
      </c>
      <c r="G54" s="253">
        <f t="shared" si="13"/>
        <v>1622047000</v>
      </c>
      <c r="H54" s="226"/>
      <c r="I54" s="212"/>
    </row>
    <row r="55" spans="1:10" ht="34.5" customHeight="1" x14ac:dyDescent="0.25">
      <c r="A55" s="91" t="s">
        <v>117</v>
      </c>
      <c r="B55" s="91" t="s">
        <v>141</v>
      </c>
      <c r="C55" s="93" t="s">
        <v>186</v>
      </c>
      <c r="D55" s="276">
        <f>SUM(D56:D59)</f>
        <v>1540353297</v>
      </c>
      <c r="E55" s="276">
        <f>SUM(E56:E59)</f>
        <v>5538246</v>
      </c>
      <c r="F55" s="248">
        <f>E55/D55*100</f>
        <v>0.35954387936756566</v>
      </c>
      <c r="G55" s="277">
        <f>SUM(G56:G59)</f>
        <v>1534815051</v>
      </c>
      <c r="H55" s="227"/>
      <c r="I55" s="212"/>
    </row>
    <row r="56" spans="1:10" ht="34.5" customHeight="1" x14ac:dyDescent="0.25">
      <c r="A56" s="195">
        <v>37</v>
      </c>
      <c r="B56" s="195" t="s">
        <v>345</v>
      </c>
      <c r="C56" s="196" t="s">
        <v>36</v>
      </c>
      <c r="D56" s="251">
        <v>445738906</v>
      </c>
      <c r="E56" s="251">
        <f>'RO 2025 Januari'!E261</f>
        <v>0</v>
      </c>
      <c r="F56" s="252">
        <f t="shared" ref="F56:F59" si="14">E56/D56*100</f>
        <v>0</v>
      </c>
      <c r="G56" s="253">
        <f t="shared" ref="G56:G59" si="15">D56-E56</f>
        <v>445738906</v>
      </c>
      <c r="H56" s="197"/>
      <c r="I56" s="212"/>
    </row>
    <row r="57" spans="1:10" ht="34.5" customHeight="1" x14ac:dyDescent="0.25">
      <c r="A57" s="195">
        <v>38</v>
      </c>
      <c r="B57" s="195" t="s">
        <v>346</v>
      </c>
      <c r="C57" s="196" t="s">
        <v>37</v>
      </c>
      <c r="D57" s="251">
        <v>742777191</v>
      </c>
      <c r="E57" s="251">
        <f>'RO 2025 Januari'!E279</f>
        <v>0</v>
      </c>
      <c r="F57" s="252">
        <f t="shared" si="14"/>
        <v>0</v>
      </c>
      <c r="G57" s="253">
        <f t="shared" si="15"/>
        <v>742777191</v>
      </c>
      <c r="H57" s="197"/>
      <c r="I57" s="212"/>
      <c r="J57" s="205"/>
    </row>
    <row r="58" spans="1:10" ht="34.5" customHeight="1" x14ac:dyDescent="0.25">
      <c r="A58" s="195">
        <v>39</v>
      </c>
      <c r="B58" s="195" t="s">
        <v>347</v>
      </c>
      <c r="C58" s="38" t="s">
        <v>38</v>
      </c>
      <c r="D58" s="251">
        <v>296957500</v>
      </c>
      <c r="E58" s="251">
        <f>'RO 2025 Januari'!E293</f>
        <v>5538246</v>
      </c>
      <c r="F58" s="252">
        <f t="shared" si="14"/>
        <v>1.8649961694855326</v>
      </c>
      <c r="G58" s="253">
        <f t="shared" si="15"/>
        <v>291419254</v>
      </c>
      <c r="H58" s="197"/>
      <c r="I58" s="212"/>
      <c r="J58" s="184"/>
    </row>
    <row r="59" spans="1:10" ht="34.5" customHeight="1" x14ac:dyDescent="0.25">
      <c r="A59" s="195">
        <v>40</v>
      </c>
      <c r="B59" s="195" t="s">
        <v>348</v>
      </c>
      <c r="C59" s="38" t="s">
        <v>39</v>
      </c>
      <c r="D59" s="285">
        <v>54879700</v>
      </c>
      <c r="E59" s="251">
        <f>'RO 2025 Januari'!E303</f>
        <v>0</v>
      </c>
      <c r="F59" s="252">
        <f t="shared" si="14"/>
        <v>0</v>
      </c>
      <c r="G59" s="253">
        <f t="shared" si="15"/>
        <v>54879700</v>
      </c>
      <c r="H59" s="286"/>
      <c r="I59" s="212"/>
      <c r="J59" s="184"/>
    </row>
    <row r="60" spans="1:10" ht="34.5" customHeight="1" x14ac:dyDescent="0.25">
      <c r="A60" s="215" t="s">
        <v>120</v>
      </c>
      <c r="B60" s="216" t="s">
        <v>145</v>
      </c>
      <c r="C60" s="125" t="s">
        <v>187</v>
      </c>
      <c r="D60" s="276">
        <f>SUM(D61:D65)</f>
        <v>1919748200</v>
      </c>
      <c r="E60" s="276">
        <f>SUM(E61:E65)</f>
        <v>0</v>
      </c>
      <c r="F60" s="248">
        <f>E60/D60*100</f>
        <v>0</v>
      </c>
      <c r="G60" s="277">
        <f>SUM(G61:G65)</f>
        <v>1919748200</v>
      </c>
      <c r="H60" s="218"/>
      <c r="I60" s="212"/>
      <c r="J60" s="184"/>
    </row>
    <row r="61" spans="1:10" s="207" customFormat="1" ht="34.5" customHeight="1" x14ac:dyDescent="0.25">
      <c r="A61" s="219">
        <v>41</v>
      </c>
      <c r="B61" s="219" t="s">
        <v>349</v>
      </c>
      <c r="C61" s="210" t="s">
        <v>40</v>
      </c>
      <c r="D61" s="251">
        <v>206887270</v>
      </c>
      <c r="E61" s="251">
        <f>'RO 2025 Januari'!E315</f>
        <v>0</v>
      </c>
      <c r="F61" s="252">
        <f t="shared" ref="F61:F65" si="16">E61/D61*100</f>
        <v>0</v>
      </c>
      <c r="G61" s="253">
        <f t="shared" ref="G61:G65" si="17">D61-E61</f>
        <v>206887270</v>
      </c>
      <c r="H61" s="211"/>
      <c r="I61" s="208"/>
      <c r="J61" s="208"/>
    </row>
    <row r="62" spans="1:10" ht="34.5" customHeight="1" x14ac:dyDescent="0.25">
      <c r="A62" s="195">
        <v>42</v>
      </c>
      <c r="B62" s="195" t="s">
        <v>350</v>
      </c>
      <c r="C62" s="38" t="s">
        <v>188</v>
      </c>
      <c r="D62" s="251">
        <v>1091979710</v>
      </c>
      <c r="E62" s="251">
        <f>'RO 2025 Januari'!E324</f>
        <v>0</v>
      </c>
      <c r="F62" s="252">
        <f t="shared" si="16"/>
        <v>0</v>
      </c>
      <c r="G62" s="253">
        <f t="shared" si="17"/>
        <v>1091979710</v>
      </c>
      <c r="H62" s="197"/>
      <c r="I62" s="212"/>
    </row>
    <row r="63" spans="1:10" ht="34.5" customHeight="1" x14ac:dyDescent="0.25">
      <c r="A63" s="195">
        <v>43</v>
      </c>
      <c r="B63" s="195" t="s">
        <v>351</v>
      </c>
      <c r="C63" s="38" t="s">
        <v>41</v>
      </c>
      <c r="D63" s="251">
        <v>489773780</v>
      </c>
      <c r="E63" s="251">
        <f>'RO 2025 Januari'!E339</f>
        <v>0</v>
      </c>
      <c r="F63" s="252">
        <f t="shared" si="16"/>
        <v>0</v>
      </c>
      <c r="G63" s="253">
        <f t="shared" si="17"/>
        <v>489773780</v>
      </c>
      <c r="H63" s="197"/>
      <c r="I63" s="212"/>
    </row>
    <row r="64" spans="1:10" ht="34.5" customHeight="1" x14ac:dyDescent="0.25">
      <c r="A64" s="195">
        <v>44</v>
      </c>
      <c r="B64" s="195" t="s">
        <v>352</v>
      </c>
      <c r="C64" s="38" t="s">
        <v>42</v>
      </c>
      <c r="D64" s="251">
        <v>115254960</v>
      </c>
      <c r="E64" s="251">
        <f>'RO 2025 Januari'!E351</f>
        <v>0</v>
      </c>
      <c r="F64" s="252">
        <f t="shared" si="16"/>
        <v>0</v>
      </c>
      <c r="G64" s="253">
        <f t="shared" si="17"/>
        <v>115254960</v>
      </c>
      <c r="H64" s="197"/>
    </row>
    <row r="65" spans="1:10" ht="34.5" customHeight="1" x14ac:dyDescent="0.25">
      <c r="A65" s="199">
        <v>45</v>
      </c>
      <c r="B65" s="199" t="s">
        <v>353</v>
      </c>
      <c r="C65" s="225" t="s">
        <v>43</v>
      </c>
      <c r="D65" s="251">
        <v>15852480</v>
      </c>
      <c r="E65" s="251">
        <f>'RO 2025 Januari'!E361</f>
        <v>0</v>
      </c>
      <c r="F65" s="252">
        <f t="shared" si="16"/>
        <v>0</v>
      </c>
      <c r="G65" s="253">
        <f t="shared" si="17"/>
        <v>15852480</v>
      </c>
      <c r="H65" s="201"/>
      <c r="J65" s="184"/>
    </row>
    <row r="66" spans="1:10" ht="34.5" customHeight="1" x14ac:dyDescent="0.25">
      <c r="A66" s="228" t="s">
        <v>112</v>
      </c>
      <c r="B66" s="228" t="s">
        <v>146</v>
      </c>
      <c r="C66" s="162" t="s">
        <v>45</v>
      </c>
      <c r="D66" s="287">
        <f>D67+D72</f>
        <v>7392150738</v>
      </c>
      <c r="E66" s="287">
        <f>E67+E72</f>
        <v>7649000</v>
      </c>
      <c r="F66" s="282">
        <f>E66/D66*100</f>
        <v>0.10347462154254572</v>
      </c>
      <c r="G66" s="288">
        <f>G67+G72</f>
        <v>7384501738</v>
      </c>
      <c r="H66" s="229"/>
    </row>
    <row r="67" spans="1:10" ht="34.5" customHeight="1" x14ac:dyDescent="0.25">
      <c r="A67" s="192" t="s">
        <v>121</v>
      </c>
      <c r="B67" s="192" t="s">
        <v>147</v>
      </c>
      <c r="C67" s="193" t="s">
        <v>46</v>
      </c>
      <c r="D67" s="289">
        <f>SUM(D68:D71)</f>
        <v>1865090596</v>
      </c>
      <c r="E67" s="289">
        <f>SUM(E68:E71)</f>
        <v>7649000</v>
      </c>
      <c r="F67" s="248">
        <f>E67/D67*100</f>
        <v>0.4101141261665554</v>
      </c>
      <c r="G67" s="290">
        <f>SUM(G68:G71)</f>
        <v>1857441596</v>
      </c>
      <c r="H67" s="224"/>
    </row>
    <row r="68" spans="1:10" ht="81.75" customHeight="1" x14ac:dyDescent="0.25">
      <c r="A68" s="195">
        <v>46</v>
      </c>
      <c r="B68" s="195" t="s">
        <v>354</v>
      </c>
      <c r="C68" s="196" t="s">
        <v>189</v>
      </c>
      <c r="D68" s="251">
        <v>36500000</v>
      </c>
      <c r="E68" s="251">
        <f>'RO 2025 Januari'!E368</f>
        <v>0</v>
      </c>
      <c r="F68" s="252">
        <f t="shared" ref="F68:F70" si="18">E68/D68*100</f>
        <v>0</v>
      </c>
      <c r="G68" s="253">
        <f t="shared" ref="G68:G71" si="19">D68-E68</f>
        <v>36500000</v>
      </c>
      <c r="H68" s="197"/>
    </row>
    <row r="69" spans="1:10" s="184" customFormat="1" ht="81.75" customHeight="1" x14ac:dyDescent="0.25">
      <c r="A69" s="195">
        <v>47</v>
      </c>
      <c r="B69" s="195" t="s">
        <v>355</v>
      </c>
      <c r="C69" s="196" t="s">
        <v>190</v>
      </c>
      <c r="D69" s="251">
        <v>254450000</v>
      </c>
      <c r="E69" s="251">
        <f>'RO 2025 Januari'!E376</f>
        <v>0</v>
      </c>
      <c r="F69" s="252">
        <f t="shared" si="18"/>
        <v>0</v>
      </c>
      <c r="G69" s="253">
        <f t="shared" si="19"/>
        <v>254450000</v>
      </c>
      <c r="H69" s="230"/>
      <c r="J69"/>
    </row>
    <row r="70" spans="1:10" s="184" customFormat="1" ht="81.75" customHeight="1" x14ac:dyDescent="0.25">
      <c r="A70" s="195">
        <v>48</v>
      </c>
      <c r="B70" s="195" t="s">
        <v>356</v>
      </c>
      <c r="C70" s="38" t="s">
        <v>170</v>
      </c>
      <c r="D70" s="251">
        <v>1361968096</v>
      </c>
      <c r="E70" s="251">
        <f>'RO 2025 Januari'!E386</f>
        <v>7649000</v>
      </c>
      <c r="F70" s="252">
        <f t="shared" si="18"/>
        <v>0.56161374282294496</v>
      </c>
      <c r="G70" s="253">
        <f t="shared" si="19"/>
        <v>1354319096</v>
      </c>
      <c r="H70" s="231"/>
      <c r="J70"/>
    </row>
    <row r="71" spans="1:10" s="184" customFormat="1" ht="81.75" customHeight="1" x14ac:dyDescent="0.25">
      <c r="A71" s="209">
        <v>49</v>
      </c>
      <c r="B71" s="209" t="s">
        <v>357</v>
      </c>
      <c r="C71" s="225" t="s">
        <v>171</v>
      </c>
      <c r="D71" s="251">
        <v>212172500</v>
      </c>
      <c r="E71" s="251">
        <f>'RO 2025 Januari'!E401</f>
        <v>0</v>
      </c>
      <c r="F71" s="252">
        <f>E71/D71*100</f>
        <v>0</v>
      </c>
      <c r="G71" s="253">
        <f t="shared" si="19"/>
        <v>212172500</v>
      </c>
      <c r="H71" s="226"/>
      <c r="J71"/>
    </row>
    <row r="72" spans="1:10" s="184" customFormat="1" ht="48" customHeight="1" x14ac:dyDescent="0.25">
      <c r="A72" s="202" t="s">
        <v>122</v>
      </c>
      <c r="B72" s="202" t="s">
        <v>148</v>
      </c>
      <c r="C72" s="203" t="s">
        <v>191</v>
      </c>
      <c r="D72" s="291">
        <f>D73</f>
        <v>5527060142</v>
      </c>
      <c r="E72" s="291">
        <f>E73</f>
        <v>0</v>
      </c>
      <c r="F72" s="248">
        <f>E72/D72*100</f>
        <v>0</v>
      </c>
      <c r="G72" s="292">
        <f>G73</f>
        <v>5527060142</v>
      </c>
      <c r="H72" s="204"/>
      <c r="J72"/>
    </row>
    <row r="73" spans="1:10" s="184" customFormat="1" ht="55.5" customHeight="1" x14ac:dyDescent="0.25">
      <c r="A73" s="199">
        <v>50</v>
      </c>
      <c r="B73" s="199" t="s">
        <v>358</v>
      </c>
      <c r="C73" s="225" t="s">
        <v>172</v>
      </c>
      <c r="D73" s="293">
        <v>5527060142</v>
      </c>
      <c r="E73" s="293">
        <f>'RO 2025 Januari'!E412</f>
        <v>0</v>
      </c>
      <c r="F73" s="252">
        <f>E73/D73*100</f>
        <v>0</v>
      </c>
      <c r="G73" s="253">
        <f>D73-E73</f>
        <v>5527060142</v>
      </c>
      <c r="H73" s="201"/>
      <c r="J73"/>
    </row>
    <row r="74" spans="1:10" ht="29.25" customHeight="1" x14ac:dyDescent="0.25">
      <c r="A74" s="410" t="s">
        <v>47</v>
      </c>
      <c r="B74" s="410"/>
      <c r="C74" s="410"/>
      <c r="D74" s="294">
        <f>D7+D44+D66</f>
        <v>33134453856</v>
      </c>
      <c r="E74" s="294">
        <f>E7+E44+E66</f>
        <v>1221976190</v>
      </c>
      <c r="F74" s="172">
        <f>E74/D74*100</f>
        <v>3.6879321907963907</v>
      </c>
      <c r="G74" s="294">
        <f>G7+G44+G66</f>
        <v>31912477666</v>
      </c>
      <c r="H74" s="232"/>
    </row>
    <row r="75" spans="1:10" x14ac:dyDescent="0.25">
      <c r="D75" s="233"/>
      <c r="E75" s="295"/>
      <c r="I75"/>
    </row>
    <row r="76" spans="1:10" x14ac:dyDescent="0.25">
      <c r="D76" s="233"/>
      <c r="G76" s="296"/>
      <c r="I76"/>
    </row>
    <row r="77" spans="1:10" s="234" customFormat="1" ht="26.25" customHeight="1" x14ac:dyDescent="0.25">
      <c r="A77" s="235"/>
      <c r="B77" s="235"/>
      <c r="C77" s="429"/>
      <c r="D77" s="429"/>
      <c r="E77" s="104"/>
      <c r="F77" s="236"/>
      <c r="G77" s="4"/>
      <c r="H77" s="235"/>
      <c r="I77" s="237"/>
    </row>
    <row r="78" spans="1:10" s="234" customFormat="1" ht="26.25" customHeight="1" x14ac:dyDescent="0.25">
      <c r="A78" s="235"/>
      <c r="B78" s="235"/>
      <c r="C78" s="429"/>
      <c r="D78" s="429"/>
      <c r="E78" s="104"/>
      <c r="F78" s="236"/>
      <c r="G78" s="4"/>
      <c r="H78" s="235"/>
      <c r="I78" s="237"/>
    </row>
    <row r="79" spans="1:10" s="187" customFormat="1" x14ac:dyDescent="0.25">
      <c r="A79"/>
      <c r="B79"/>
      <c r="C79"/>
      <c r="D79" s="182"/>
      <c r="E79" s="183"/>
      <c r="F79" s="183"/>
      <c r="G79" s="240"/>
      <c r="H79"/>
      <c r="I79" s="238"/>
    </row>
    <row r="80" spans="1:10" s="187" customFormat="1" x14ac:dyDescent="0.25">
      <c r="A80"/>
      <c r="B80"/>
      <c r="C80"/>
      <c r="D80" s="182"/>
      <c r="E80" s="183"/>
      <c r="F80" s="183"/>
      <c r="G80" s="240"/>
      <c r="H80"/>
      <c r="I80" s="238"/>
    </row>
    <row r="81" spans="1:9" s="187" customFormat="1" x14ac:dyDescent="0.25">
      <c r="A81"/>
      <c r="B81"/>
      <c r="C81"/>
      <c r="D81" s="182"/>
      <c r="E81" s="183"/>
      <c r="F81" s="183"/>
      <c r="G81" s="240"/>
      <c r="H81"/>
      <c r="I81" s="238"/>
    </row>
    <row r="82" spans="1:9" s="187" customFormat="1" x14ac:dyDescent="0.25">
      <c r="A82"/>
      <c r="B82"/>
      <c r="C82"/>
      <c r="D82" s="182"/>
      <c r="E82" s="183"/>
      <c r="F82" s="183"/>
      <c r="G82" s="240"/>
      <c r="H82"/>
      <c r="I82" s="238"/>
    </row>
    <row r="83" spans="1:9" s="187" customFormat="1" x14ac:dyDescent="0.25">
      <c r="A83"/>
      <c r="B83"/>
      <c r="C83"/>
      <c r="D83" s="182"/>
      <c r="E83" s="183"/>
      <c r="F83" s="183"/>
      <c r="G83" s="240"/>
      <c r="H83"/>
      <c r="I83" s="238"/>
    </row>
    <row r="84" spans="1:9" s="187" customFormat="1" x14ac:dyDescent="0.25">
      <c r="A84"/>
      <c r="B84"/>
      <c r="C84"/>
      <c r="D84" s="182"/>
      <c r="E84" s="183"/>
      <c r="F84" s="183"/>
      <c r="G84" s="240"/>
      <c r="H84"/>
      <c r="I84" s="238"/>
    </row>
    <row r="86" spans="1:9" x14ac:dyDescent="0.25">
      <c r="E86" s="239"/>
    </row>
  </sheetData>
  <mergeCells count="12">
    <mergeCell ref="A74:C74"/>
    <mergeCell ref="C77:D77"/>
    <mergeCell ref="C78:D78"/>
    <mergeCell ref="A1:H2"/>
    <mergeCell ref="C4:C6"/>
    <mergeCell ref="E5:E6"/>
    <mergeCell ref="A4:A6"/>
    <mergeCell ref="H4:H6"/>
    <mergeCell ref="G4:G5"/>
    <mergeCell ref="E4:F4"/>
    <mergeCell ref="D4:D5"/>
    <mergeCell ref="B4:B6"/>
  </mergeCells>
  <printOptions horizontalCentered="1"/>
  <pageMargins left="0.39370078740157483" right="0.39370078740157483" top="0.39370078740157483" bottom="0.39370078740157483" header="0.31496062992125984" footer="0.31496062992125984"/>
  <pageSetup paperSize="165" scale="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O509"/>
  <sheetViews>
    <sheetView topLeftCell="A5" zoomScale="80" workbookViewId="0">
      <pane xSplit="3" ySplit="3" topLeftCell="D409" activePane="bottomRight" state="frozen"/>
      <selection pane="topRight" activeCell="A5" sqref="A5"/>
      <selection pane="bottomLeft" activeCell="A5" sqref="A5"/>
      <selection pane="bottomRight" activeCell="F418" sqref="F418:F432"/>
    </sheetView>
  </sheetViews>
  <sheetFormatPr defaultColWidth="9.140625" defaultRowHeight="15" x14ac:dyDescent="0.25"/>
  <cols>
    <col min="1" max="1" width="4" style="1" bestFit="1" customWidth="1"/>
    <col min="2" max="2" width="19.28515625" style="2" customWidth="1"/>
    <col min="3" max="3" width="59.28515625" style="1" customWidth="1"/>
    <col min="4" max="5" width="18.85546875" style="1" customWidth="1"/>
    <col min="6" max="6" width="17.42578125" style="3" customWidth="1"/>
    <col min="7" max="8" width="16" style="4" bestFit="1" customWidth="1"/>
    <col min="9" max="10" width="16.5703125" style="5" bestFit="1" customWidth="1"/>
    <col min="11" max="11" width="21.140625" style="6" customWidth="1"/>
    <col min="12" max="12" width="16.85546875" style="6" customWidth="1"/>
    <col min="13" max="13" width="12" style="1" customWidth="1"/>
    <col min="14" max="14" width="15" style="3" bestFit="1" customWidth="1"/>
    <col min="15" max="15" width="13.28515625" style="1" bestFit="1" customWidth="1"/>
    <col min="16" max="16384" width="9.140625" style="1"/>
  </cols>
  <sheetData>
    <row r="1" spans="1:13" x14ac:dyDescent="0.25">
      <c r="A1" s="391" t="s">
        <v>423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ht="26.25" customHeight="1" x14ac:dyDescent="0.2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x14ac:dyDescent="0.25">
      <c r="A3" s="7"/>
      <c r="B3" s="8"/>
      <c r="C3" s="7"/>
      <c r="D3" s="7"/>
      <c r="E3" s="7"/>
      <c r="F3" s="9"/>
      <c r="G3" s="7"/>
      <c r="H3" s="7"/>
      <c r="I3" s="9"/>
      <c r="J3" s="9"/>
      <c r="K3" s="10"/>
      <c r="L3" s="10"/>
      <c r="M3" s="7"/>
    </row>
    <row r="4" spans="1:13" x14ac:dyDescent="0.25">
      <c r="A4" s="11"/>
      <c r="B4" s="12"/>
      <c r="C4" s="13"/>
      <c r="D4" s="13"/>
      <c r="E4" s="13"/>
      <c r="F4" s="14"/>
      <c r="G4" s="15"/>
      <c r="H4" s="15"/>
      <c r="I4" s="16"/>
      <c r="J4" s="16"/>
      <c r="K4" s="17"/>
      <c r="L4" s="17"/>
      <c r="M4" s="13"/>
    </row>
    <row r="5" spans="1:13" ht="15.75" customHeight="1" x14ac:dyDescent="0.25">
      <c r="A5" s="396" t="s">
        <v>0</v>
      </c>
      <c r="B5" s="396" t="s">
        <v>193</v>
      </c>
      <c r="C5" s="396" t="s">
        <v>1</v>
      </c>
      <c r="D5" s="422" t="s">
        <v>375</v>
      </c>
      <c r="E5" s="423"/>
      <c r="F5" s="399" t="s">
        <v>488</v>
      </c>
      <c r="G5" s="400"/>
      <c r="H5" s="401"/>
      <c r="I5" s="439" t="s">
        <v>132</v>
      </c>
      <c r="J5" s="440"/>
      <c r="K5" s="402" t="s">
        <v>123</v>
      </c>
      <c r="L5" s="403"/>
      <c r="M5" s="404"/>
    </row>
    <row r="6" spans="1:13" x14ac:dyDescent="0.25">
      <c r="A6" s="397"/>
      <c r="B6" s="397"/>
      <c r="C6" s="397"/>
      <c r="D6" s="424"/>
      <c r="E6" s="425"/>
      <c r="F6" s="435" t="s">
        <v>2</v>
      </c>
      <c r="G6" s="408" t="s">
        <v>301</v>
      </c>
      <c r="H6" s="409"/>
      <c r="I6" s="441"/>
      <c r="J6" s="442"/>
      <c r="K6" s="433" t="s">
        <v>124</v>
      </c>
      <c r="L6" s="433" t="s">
        <v>131</v>
      </c>
      <c r="M6" s="430" t="s">
        <v>125</v>
      </c>
    </row>
    <row r="7" spans="1:13" x14ac:dyDescent="0.25">
      <c r="A7" s="398"/>
      <c r="B7" s="398"/>
      <c r="C7" s="398"/>
      <c r="D7" s="188" t="s">
        <v>300</v>
      </c>
      <c r="E7" s="297" t="s">
        <v>492</v>
      </c>
      <c r="F7" s="436"/>
      <c r="G7" s="297" t="s">
        <v>300</v>
      </c>
      <c r="H7" s="297" t="s">
        <v>492</v>
      </c>
      <c r="I7" s="297" t="s">
        <v>300</v>
      </c>
      <c r="J7" s="297" t="s">
        <v>492</v>
      </c>
      <c r="K7" s="434"/>
      <c r="L7" s="434"/>
      <c r="M7" s="431"/>
    </row>
    <row r="8" spans="1:13" ht="30" x14ac:dyDescent="0.25">
      <c r="A8" s="20" t="s">
        <v>110</v>
      </c>
      <c r="B8" s="21" t="s">
        <v>135</v>
      </c>
      <c r="C8" s="22" t="s">
        <v>4</v>
      </c>
      <c r="D8" s="23">
        <f>D9+D33+D75+D84+D111+D117+D145</f>
        <v>18125034988</v>
      </c>
      <c r="E8" s="23">
        <f>E9+E33+E75+E84+E111+E117+E145</f>
        <v>17638081873.5</v>
      </c>
      <c r="F8" s="24">
        <f>F9+F33+F75+F84+F111+F117+F145</f>
        <v>6402165402</v>
      </c>
      <c r="G8" s="298">
        <f>F8/D8*100</f>
        <v>35.32222368805725</v>
      </c>
      <c r="H8" s="298">
        <f>F8/E8*100</f>
        <v>36.297401542391135</v>
      </c>
      <c r="I8" s="23">
        <f>I9+I33+I75+I84+I111+I117+I145</f>
        <v>11722869586</v>
      </c>
      <c r="J8" s="23">
        <f>J9+J33+J75+J84+J111+J117+J145</f>
        <v>11235916471.5</v>
      </c>
      <c r="K8" s="26"/>
      <c r="L8" s="26"/>
      <c r="M8" s="27"/>
    </row>
    <row r="9" spans="1:13" ht="30" x14ac:dyDescent="0.25">
      <c r="A9" s="28" t="s">
        <v>3</v>
      </c>
      <c r="B9" s="29" t="s">
        <v>134</v>
      </c>
      <c r="C9" s="30" t="s">
        <v>5</v>
      </c>
      <c r="D9" s="31">
        <f>D10+D17+D20+D22+D25+D27+D30</f>
        <v>123700705</v>
      </c>
      <c r="E9" s="31">
        <f>E10+E17+E20+E22+E25+E27+E30</f>
        <v>118800705</v>
      </c>
      <c r="F9" s="32">
        <f>F10+F17+F20+F22+F25+F27</f>
        <v>0</v>
      </c>
      <c r="G9" s="33">
        <f t="shared" ref="G9:G72" si="0">F9/D9*100</f>
        <v>0</v>
      </c>
      <c r="H9" s="33">
        <f t="shared" ref="H9:H72" si="1">F9/E9*100</f>
        <v>0</v>
      </c>
      <c r="I9" s="31">
        <f>I10+I17+I20+I22+I25+I27+I30</f>
        <v>123700705</v>
      </c>
      <c r="J9" s="31">
        <f>J10+J17+J20+J22+J25+J27+J30</f>
        <v>118800705</v>
      </c>
      <c r="K9" s="34"/>
      <c r="L9" s="34"/>
      <c r="M9" s="35"/>
    </row>
    <row r="10" spans="1:13" x14ac:dyDescent="0.25">
      <c r="A10" s="36">
        <v>1</v>
      </c>
      <c r="B10" s="37" t="s">
        <v>309</v>
      </c>
      <c r="C10" s="38" t="s">
        <v>6</v>
      </c>
      <c r="D10" s="39">
        <f>SUM(D11:D16)</f>
        <v>51163683</v>
      </c>
      <c r="E10" s="39">
        <f>SUM(E11:E16)</f>
        <v>46788683</v>
      </c>
      <c r="F10" s="40">
        <f>SUM(F11:F16)</f>
        <v>0</v>
      </c>
      <c r="G10" s="41">
        <f t="shared" si="0"/>
        <v>0</v>
      </c>
      <c r="H10" s="41">
        <f t="shared" si="1"/>
        <v>0</v>
      </c>
      <c r="I10" s="39">
        <f>SUM(I11:I16)</f>
        <v>51163683</v>
      </c>
      <c r="J10" s="39">
        <f>SUM(J11:J16)</f>
        <v>46788683</v>
      </c>
      <c r="K10" s="43"/>
      <c r="L10" s="43"/>
      <c r="M10" s="44"/>
    </row>
    <row r="11" spans="1:13" x14ac:dyDescent="0.25">
      <c r="A11" s="45" t="s">
        <v>194</v>
      </c>
      <c r="B11" s="46" t="s">
        <v>195</v>
      </c>
      <c r="C11" s="47" t="s">
        <v>48</v>
      </c>
      <c r="D11" s="48">
        <v>247308</v>
      </c>
      <c r="E11" s="48">
        <v>247308</v>
      </c>
      <c r="F11" s="49">
        <v>0</v>
      </c>
      <c r="G11" s="50">
        <f>F11/D11*100</f>
        <v>0</v>
      </c>
      <c r="H11" s="50">
        <f t="shared" si="1"/>
        <v>0</v>
      </c>
      <c r="I11" s="51">
        <f>D11-F11</f>
        <v>247308</v>
      </c>
      <c r="J11" s="51">
        <f>E11-F11</f>
        <v>247308</v>
      </c>
      <c r="K11" s="52"/>
      <c r="L11" s="52"/>
      <c r="M11" s="53"/>
    </row>
    <row r="12" spans="1:13" x14ac:dyDescent="0.25">
      <c r="A12" s="54" t="s">
        <v>196</v>
      </c>
      <c r="B12" s="55" t="s">
        <v>197</v>
      </c>
      <c r="C12" s="56" t="s">
        <v>49</v>
      </c>
      <c r="D12" s="57">
        <v>3046375</v>
      </c>
      <c r="E12" s="57">
        <v>3046375</v>
      </c>
      <c r="F12" s="58">
        <v>0</v>
      </c>
      <c r="G12" s="50">
        <f t="shared" si="0"/>
        <v>0</v>
      </c>
      <c r="H12" s="50">
        <f t="shared" si="1"/>
        <v>0</v>
      </c>
      <c r="I12" s="51">
        <f t="shared" ref="I12:I16" si="2">D12-F12</f>
        <v>3046375</v>
      </c>
      <c r="J12" s="51">
        <f>E12-F12</f>
        <v>3046375</v>
      </c>
      <c r="K12" s="59"/>
      <c r="L12" s="59"/>
      <c r="M12" s="56"/>
    </row>
    <row r="13" spans="1:13" x14ac:dyDescent="0.25">
      <c r="A13" s="54" t="s">
        <v>200</v>
      </c>
      <c r="B13" s="55" t="s">
        <v>237</v>
      </c>
      <c r="C13" s="56" t="s">
        <v>63</v>
      </c>
      <c r="D13" s="57">
        <v>4000000</v>
      </c>
      <c r="E13" s="57">
        <v>2000000</v>
      </c>
      <c r="F13" s="58">
        <v>0</v>
      </c>
      <c r="G13" s="50">
        <f t="shared" si="0"/>
        <v>0</v>
      </c>
      <c r="H13" s="50">
        <f t="shared" si="1"/>
        <v>0</v>
      </c>
      <c r="I13" s="51">
        <f t="shared" si="2"/>
        <v>4000000</v>
      </c>
      <c r="J13" s="51">
        <f t="shared" ref="J13:J15" si="3">E13-F13</f>
        <v>2000000</v>
      </c>
      <c r="K13" s="59"/>
      <c r="L13" s="59"/>
      <c r="M13" s="56"/>
    </row>
    <row r="14" spans="1:13" ht="30" x14ac:dyDescent="0.25">
      <c r="A14" s="54" t="s">
        <v>202</v>
      </c>
      <c r="B14" s="55" t="s">
        <v>222</v>
      </c>
      <c r="C14" s="56" t="s">
        <v>65</v>
      </c>
      <c r="D14" s="57">
        <v>18600000</v>
      </c>
      <c r="E14" s="57">
        <v>18600000</v>
      </c>
      <c r="F14" s="58">
        <v>0</v>
      </c>
      <c r="G14" s="50">
        <f t="shared" si="0"/>
        <v>0</v>
      </c>
      <c r="H14" s="50">
        <f t="shared" si="1"/>
        <v>0</v>
      </c>
      <c r="I14" s="51">
        <f t="shared" si="2"/>
        <v>18600000</v>
      </c>
      <c r="J14" s="51">
        <f>E14-F14</f>
        <v>18600000</v>
      </c>
      <c r="K14" s="59"/>
      <c r="L14" s="59"/>
      <c r="M14" s="56"/>
    </row>
    <row r="15" spans="1:13" x14ac:dyDescent="0.25">
      <c r="A15" s="45" t="s">
        <v>204</v>
      </c>
      <c r="B15" s="60" t="s">
        <v>238</v>
      </c>
      <c r="C15" s="61" t="s">
        <v>68</v>
      </c>
      <c r="D15" s="62">
        <v>7125000</v>
      </c>
      <c r="E15" s="62">
        <v>4750000</v>
      </c>
      <c r="F15" s="63">
        <v>0</v>
      </c>
      <c r="G15" s="64">
        <f t="shared" si="0"/>
        <v>0</v>
      </c>
      <c r="H15" s="64">
        <f t="shared" si="1"/>
        <v>0</v>
      </c>
      <c r="I15" s="65">
        <f t="shared" si="2"/>
        <v>7125000</v>
      </c>
      <c r="J15" s="51">
        <f t="shared" si="3"/>
        <v>4750000</v>
      </c>
      <c r="K15" s="66"/>
      <c r="L15" s="66"/>
      <c r="M15" s="67"/>
    </row>
    <row r="16" spans="1:13" x14ac:dyDescent="0.25">
      <c r="A16" s="54" t="s">
        <v>428</v>
      </c>
      <c r="B16" s="55" t="s">
        <v>424</v>
      </c>
      <c r="C16" s="56" t="s">
        <v>425</v>
      </c>
      <c r="D16" s="57">
        <v>18145000</v>
      </c>
      <c r="E16" s="57">
        <v>18145000</v>
      </c>
      <c r="F16" s="58">
        <v>0</v>
      </c>
      <c r="G16" s="50">
        <f t="shared" si="0"/>
        <v>0</v>
      </c>
      <c r="H16" s="50">
        <f t="shared" si="1"/>
        <v>0</v>
      </c>
      <c r="I16" s="51">
        <f t="shared" si="2"/>
        <v>18145000</v>
      </c>
      <c r="J16" s="51">
        <f>E16-F16</f>
        <v>18145000</v>
      </c>
      <c r="K16" s="59"/>
      <c r="L16" s="59"/>
      <c r="M16" s="56"/>
    </row>
    <row r="17" spans="1:15" x14ac:dyDescent="0.25">
      <c r="A17" s="36">
        <v>2</v>
      </c>
      <c r="B17" s="37" t="s">
        <v>310</v>
      </c>
      <c r="C17" s="38" t="s">
        <v>7</v>
      </c>
      <c r="D17" s="39">
        <f>SUM(D18:D19)</f>
        <v>4075254</v>
      </c>
      <c r="E17" s="39">
        <f>SUM(E18:E19)</f>
        <v>4075254</v>
      </c>
      <c r="F17" s="39">
        <f>SUM(F18:F19)</f>
        <v>0</v>
      </c>
      <c r="G17" s="41">
        <f t="shared" si="0"/>
        <v>0</v>
      </c>
      <c r="H17" s="41">
        <f t="shared" si="1"/>
        <v>0</v>
      </c>
      <c r="I17" s="39">
        <f>SUM(I18:I19)</f>
        <v>4075254</v>
      </c>
      <c r="J17" s="39">
        <f>SUM(J18:J19)</f>
        <v>4075254</v>
      </c>
      <c r="K17" s="43"/>
      <c r="L17" s="43"/>
      <c r="M17" s="69"/>
    </row>
    <row r="18" spans="1:15" x14ac:dyDescent="0.25">
      <c r="A18" s="54" t="s">
        <v>194</v>
      </c>
      <c r="B18" s="55" t="s">
        <v>195</v>
      </c>
      <c r="C18" s="56" t="s">
        <v>48</v>
      </c>
      <c r="D18" s="57">
        <v>123654</v>
      </c>
      <c r="E18" s="57">
        <v>123654</v>
      </c>
      <c r="F18" s="58">
        <v>0</v>
      </c>
      <c r="G18" s="50">
        <f t="shared" si="0"/>
        <v>0</v>
      </c>
      <c r="H18" s="50">
        <f t="shared" si="1"/>
        <v>0</v>
      </c>
      <c r="I18" s="51">
        <f>D18-F18</f>
        <v>123654</v>
      </c>
      <c r="J18" s="51">
        <f>E18-F18</f>
        <v>123654</v>
      </c>
      <c r="K18" s="59"/>
      <c r="L18" s="59"/>
      <c r="M18" s="56"/>
    </row>
    <row r="19" spans="1:15" x14ac:dyDescent="0.25">
      <c r="A19" s="70" t="s">
        <v>196</v>
      </c>
      <c r="B19" s="71" t="s">
        <v>197</v>
      </c>
      <c r="C19" s="72" t="s">
        <v>49</v>
      </c>
      <c r="D19" s="73">
        <v>3951600</v>
      </c>
      <c r="E19" s="73">
        <v>3951600</v>
      </c>
      <c r="F19" s="74">
        <v>0</v>
      </c>
      <c r="G19" s="75">
        <f t="shared" si="0"/>
        <v>0</v>
      </c>
      <c r="H19" s="75">
        <f t="shared" si="1"/>
        <v>0</v>
      </c>
      <c r="I19" s="76">
        <f>D19-F19</f>
        <v>3951600</v>
      </c>
      <c r="J19" s="51">
        <f>E19-F19</f>
        <v>3951600</v>
      </c>
      <c r="K19" s="77"/>
      <c r="L19" s="77"/>
      <c r="M19" s="72"/>
    </row>
    <row r="20" spans="1:15" x14ac:dyDescent="0.25">
      <c r="A20" s="36">
        <v>3</v>
      </c>
      <c r="B20" s="37" t="s">
        <v>311</v>
      </c>
      <c r="C20" s="38" t="s">
        <v>8</v>
      </c>
      <c r="D20" s="39">
        <f>SUM(D21:D21)</f>
        <v>4075254</v>
      </c>
      <c r="E20" s="39">
        <f>SUM(E21:E21)</f>
        <v>4075254</v>
      </c>
      <c r="F20" s="39">
        <f>SUM(F21:F21)</f>
        <v>0</v>
      </c>
      <c r="G20" s="41">
        <f t="shared" si="0"/>
        <v>0</v>
      </c>
      <c r="H20" s="41">
        <f t="shared" si="1"/>
        <v>0</v>
      </c>
      <c r="I20" s="39">
        <f>SUM(I21:I21)</f>
        <v>4075254</v>
      </c>
      <c r="J20" s="39">
        <f>SUM(J21:J21)</f>
        <v>4075254</v>
      </c>
      <c r="K20" s="43"/>
      <c r="L20" s="43"/>
      <c r="M20" s="44"/>
    </row>
    <row r="21" spans="1:15" x14ac:dyDescent="0.25">
      <c r="A21" s="54" t="s">
        <v>194</v>
      </c>
      <c r="B21" s="55" t="s">
        <v>195</v>
      </c>
      <c r="C21" s="56" t="s">
        <v>48</v>
      </c>
      <c r="D21" s="57">
        <v>4075254</v>
      </c>
      <c r="E21" s="57">
        <v>4075254</v>
      </c>
      <c r="F21" s="58">
        <v>0</v>
      </c>
      <c r="G21" s="50">
        <f t="shared" si="0"/>
        <v>0</v>
      </c>
      <c r="H21" s="50">
        <f t="shared" si="1"/>
        <v>0</v>
      </c>
      <c r="I21" s="51">
        <f>D21-F21</f>
        <v>4075254</v>
      </c>
      <c r="J21" s="51">
        <f>E21-F21</f>
        <v>4075254</v>
      </c>
      <c r="K21" s="59"/>
      <c r="L21" s="59"/>
      <c r="M21" s="78"/>
    </row>
    <row r="22" spans="1:15" s="3" customFormat="1" x14ac:dyDescent="0.25">
      <c r="A22" s="36">
        <v>4</v>
      </c>
      <c r="B22" s="37" t="s">
        <v>312</v>
      </c>
      <c r="C22" s="38" t="s">
        <v>162</v>
      </c>
      <c r="D22" s="39">
        <f>SUM(D23:D24)</f>
        <v>5907975</v>
      </c>
      <c r="E22" s="39">
        <f>SUM(E23:E24)</f>
        <v>5907975</v>
      </c>
      <c r="F22" s="39">
        <f>SUM(F23:F24)</f>
        <v>0</v>
      </c>
      <c r="G22" s="41">
        <f t="shared" si="0"/>
        <v>0</v>
      </c>
      <c r="H22" s="41">
        <f t="shared" si="1"/>
        <v>0</v>
      </c>
      <c r="I22" s="39">
        <f>SUM(I23:I24)</f>
        <v>5907975</v>
      </c>
      <c r="J22" s="39">
        <f>SUM(J23:J24)</f>
        <v>5907975</v>
      </c>
      <c r="K22" s="43"/>
      <c r="L22" s="43"/>
      <c r="M22" s="44"/>
      <c r="O22" s="1"/>
    </row>
    <row r="23" spans="1:15" s="3" customFormat="1" x14ac:dyDescent="0.25">
      <c r="A23" s="54" t="s">
        <v>194</v>
      </c>
      <c r="B23" s="55" t="s">
        <v>195</v>
      </c>
      <c r="C23" s="56" t="s">
        <v>48</v>
      </c>
      <c r="D23" s="57">
        <v>728715</v>
      </c>
      <c r="E23" s="57">
        <v>728715</v>
      </c>
      <c r="F23" s="58">
        <v>0</v>
      </c>
      <c r="G23" s="50">
        <f t="shared" si="0"/>
        <v>0</v>
      </c>
      <c r="H23" s="50">
        <f t="shared" si="1"/>
        <v>0</v>
      </c>
      <c r="I23" s="51">
        <f>D23-F23</f>
        <v>728715</v>
      </c>
      <c r="J23" s="51">
        <f>E23-F23</f>
        <v>728715</v>
      </c>
      <c r="K23" s="59"/>
      <c r="L23" s="59"/>
      <c r="M23" s="78"/>
      <c r="O23" s="1"/>
    </row>
    <row r="24" spans="1:15" s="3" customFormat="1" x14ac:dyDescent="0.25">
      <c r="A24" s="70" t="s">
        <v>196</v>
      </c>
      <c r="B24" s="71" t="s">
        <v>197</v>
      </c>
      <c r="C24" s="72" t="s">
        <v>49</v>
      </c>
      <c r="D24" s="73">
        <v>5179260</v>
      </c>
      <c r="E24" s="73">
        <v>5179260</v>
      </c>
      <c r="F24" s="80">
        <v>0</v>
      </c>
      <c r="G24" s="75">
        <f t="shared" si="0"/>
        <v>0</v>
      </c>
      <c r="H24" s="75">
        <f t="shared" si="1"/>
        <v>0</v>
      </c>
      <c r="I24" s="76">
        <f>D24-F24</f>
        <v>5179260</v>
      </c>
      <c r="J24" s="51">
        <f>E24-F24</f>
        <v>5179260</v>
      </c>
      <c r="K24" s="77"/>
      <c r="L24" s="77"/>
      <c r="M24" s="79"/>
      <c r="O24" s="1"/>
    </row>
    <row r="25" spans="1:15" s="3" customFormat="1" x14ac:dyDescent="0.25">
      <c r="A25" s="36">
        <v>5</v>
      </c>
      <c r="B25" s="37" t="s">
        <v>313</v>
      </c>
      <c r="C25" s="38" t="s">
        <v>173</v>
      </c>
      <c r="D25" s="39">
        <f>SUM(D26:D26)</f>
        <v>3042399</v>
      </c>
      <c r="E25" s="39">
        <f>SUM(E26:E26)</f>
        <v>3042399</v>
      </c>
      <c r="F25" s="39">
        <f>SUM(F26:F26)</f>
        <v>0</v>
      </c>
      <c r="G25" s="41">
        <f t="shared" si="0"/>
        <v>0</v>
      </c>
      <c r="H25" s="41">
        <f t="shared" si="1"/>
        <v>0</v>
      </c>
      <c r="I25" s="39">
        <f>SUM(I26:I26)</f>
        <v>3042399</v>
      </c>
      <c r="J25" s="39">
        <f>SUM(J26:J26)</f>
        <v>3042399</v>
      </c>
      <c r="K25" s="43"/>
      <c r="L25" s="43"/>
      <c r="M25" s="44"/>
      <c r="O25" s="1"/>
    </row>
    <row r="26" spans="1:15" s="3" customFormat="1" x14ac:dyDescent="0.25">
      <c r="A26" s="54" t="s">
        <v>194</v>
      </c>
      <c r="B26" s="55" t="s">
        <v>195</v>
      </c>
      <c r="C26" s="56" t="s">
        <v>48</v>
      </c>
      <c r="D26" s="57">
        <v>3042399</v>
      </c>
      <c r="E26" s="57">
        <v>3042399</v>
      </c>
      <c r="F26" s="58">
        <v>0</v>
      </c>
      <c r="G26" s="50">
        <f t="shared" si="0"/>
        <v>0</v>
      </c>
      <c r="H26" s="50">
        <f t="shared" si="1"/>
        <v>0</v>
      </c>
      <c r="I26" s="51">
        <f>D26-F26</f>
        <v>3042399</v>
      </c>
      <c r="J26" s="51">
        <f>E26-F26</f>
        <v>3042399</v>
      </c>
      <c r="K26" s="59"/>
      <c r="L26" s="59"/>
      <c r="M26" s="78"/>
      <c r="O26" s="1"/>
    </row>
    <row r="27" spans="1:15" s="3" customFormat="1" x14ac:dyDescent="0.25">
      <c r="A27" s="36">
        <v>6</v>
      </c>
      <c r="B27" s="37" t="s">
        <v>314</v>
      </c>
      <c r="C27" s="38" t="s">
        <v>9</v>
      </c>
      <c r="D27" s="39">
        <f>SUM(D28,D29)</f>
        <v>5436140</v>
      </c>
      <c r="E27" s="39">
        <f>SUM(E28,E29)</f>
        <v>5436140</v>
      </c>
      <c r="F27" s="39">
        <f>SUM(F28,F29)</f>
        <v>0</v>
      </c>
      <c r="G27" s="41">
        <f t="shared" si="0"/>
        <v>0</v>
      </c>
      <c r="H27" s="41">
        <f t="shared" si="1"/>
        <v>0</v>
      </c>
      <c r="I27" s="39">
        <f>SUM(I28,I29)</f>
        <v>5436140</v>
      </c>
      <c r="J27" s="39">
        <f>SUM(J28,J29)</f>
        <v>5436140</v>
      </c>
      <c r="K27" s="43"/>
      <c r="L27" s="43"/>
      <c r="M27" s="44"/>
      <c r="O27" s="1"/>
    </row>
    <row r="28" spans="1:15" s="3" customFormat="1" x14ac:dyDescent="0.25">
      <c r="A28" s="54" t="s">
        <v>196</v>
      </c>
      <c r="B28" s="55" t="s">
        <v>195</v>
      </c>
      <c r="C28" s="56" t="s">
        <v>48</v>
      </c>
      <c r="D28" s="57">
        <v>494616</v>
      </c>
      <c r="E28" s="57">
        <v>494616</v>
      </c>
      <c r="F28" s="58">
        <v>0</v>
      </c>
      <c r="G28" s="50">
        <f t="shared" si="0"/>
        <v>0</v>
      </c>
      <c r="H28" s="50">
        <f t="shared" si="1"/>
        <v>0</v>
      </c>
      <c r="I28" s="51">
        <f>D28-F28</f>
        <v>494616</v>
      </c>
      <c r="J28" s="51">
        <f>E28-F28</f>
        <v>494616</v>
      </c>
      <c r="K28" s="59"/>
      <c r="L28" s="59"/>
      <c r="M28" s="78"/>
      <c r="O28" s="1"/>
    </row>
    <row r="29" spans="1:15" s="3" customFormat="1" x14ac:dyDescent="0.25">
      <c r="A29" s="81" t="s">
        <v>200</v>
      </c>
      <c r="B29" s="82" t="s">
        <v>197</v>
      </c>
      <c r="C29" s="83" t="s">
        <v>49</v>
      </c>
      <c r="D29" s="84">
        <v>4941524</v>
      </c>
      <c r="E29" s="84">
        <v>4941524</v>
      </c>
      <c r="F29" s="85">
        <v>0</v>
      </c>
      <c r="G29" s="86">
        <f t="shared" si="0"/>
        <v>0</v>
      </c>
      <c r="H29" s="86">
        <f t="shared" si="1"/>
        <v>0</v>
      </c>
      <c r="I29" s="87">
        <f>D29-F29</f>
        <v>4941524</v>
      </c>
      <c r="J29" s="51">
        <f>E29-F29</f>
        <v>4941524</v>
      </c>
      <c r="K29" s="88"/>
      <c r="L29" s="88"/>
      <c r="M29" s="89"/>
      <c r="O29" s="1"/>
    </row>
    <row r="30" spans="1:15" s="3" customFormat="1" x14ac:dyDescent="0.25">
      <c r="A30" s="36">
        <v>6</v>
      </c>
      <c r="B30" s="37" t="s">
        <v>426</v>
      </c>
      <c r="C30" s="38" t="s">
        <v>385</v>
      </c>
      <c r="D30" s="39">
        <f>SUM(D31,D32)</f>
        <v>50000000</v>
      </c>
      <c r="E30" s="39">
        <f>SUM(E31,E32)</f>
        <v>49475000</v>
      </c>
      <c r="F30" s="39">
        <f>SUM(F31,F32)</f>
        <v>0</v>
      </c>
      <c r="G30" s="41">
        <f t="shared" si="0"/>
        <v>0</v>
      </c>
      <c r="H30" s="41">
        <f t="shared" si="1"/>
        <v>0</v>
      </c>
      <c r="I30" s="39">
        <f>SUM(I31,I32)</f>
        <v>50000000</v>
      </c>
      <c r="J30" s="39">
        <f>SUM(J31,J32)</f>
        <v>49475000</v>
      </c>
      <c r="K30" s="43"/>
      <c r="L30" s="43"/>
      <c r="M30" s="44"/>
      <c r="O30" s="1"/>
    </row>
    <row r="31" spans="1:15" s="3" customFormat="1" x14ac:dyDescent="0.25">
      <c r="A31" s="54" t="s">
        <v>196</v>
      </c>
      <c r="B31" s="55" t="s">
        <v>237</v>
      </c>
      <c r="C31" s="56" t="s">
        <v>427</v>
      </c>
      <c r="D31" s="57">
        <v>1750000</v>
      </c>
      <c r="E31" s="57">
        <v>1225000</v>
      </c>
      <c r="F31" s="58">
        <v>0</v>
      </c>
      <c r="G31" s="50">
        <f t="shared" si="0"/>
        <v>0</v>
      </c>
      <c r="H31" s="50">
        <f t="shared" si="1"/>
        <v>0</v>
      </c>
      <c r="I31" s="51">
        <f>D31-F31</f>
        <v>1750000</v>
      </c>
      <c r="J31" s="51">
        <f>E31-F31</f>
        <v>1225000</v>
      </c>
      <c r="K31" s="59"/>
      <c r="L31" s="59"/>
      <c r="M31" s="78"/>
      <c r="O31" s="1"/>
    </row>
    <row r="32" spans="1:15" s="3" customFormat="1" ht="30" x14ac:dyDescent="0.25">
      <c r="A32" s="135" t="s">
        <v>200</v>
      </c>
      <c r="B32" s="136" t="s">
        <v>290</v>
      </c>
      <c r="C32" s="137" t="s">
        <v>104</v>
      </c>
      <c r="D32" s="138">
        <v>48250000</v>
      </c>
      <c r="E32" s="138">
        <v>48250000</v>
      </c>
      <c r="F32" s="299">
        <v>0</v>
      </c>
      <c r="G32" s="139">
        <f t="shared" si="0"/>
        <v>0</v>
      </c>
      <c r="H32" s="139">
        <f t="shared" si="1"/>
        <v>0</v>
      </c>
      <c r="I32" s="140">
        <f>D32-F32</f>
        <v>48250000</v>
      </c>
      <c r="J32" s="140">
        <f>E32-F32</f>
        <v>48250000</v>
      </c>
      <c r="K32" s="141"/>
      <c r="L32" s="141"/>
      <c r="M32" s="142"/>
      <c r="O32" s="1"/>
    </row>
    <row r="33" spans="1:15" s="3" customFormat="1" x14ac:dyDescent="0.25">
      <c r="A33" s="91" t="s">
        <v>26</v>
      </c>
      <c r="B33" s="92" t="s">
        <v>136</v>
      </c>
      <c r="C33" s="93" t="s">
        <v>174</v>
      </c>
      <c r="D33" s="94">
        <f>D34+D60+D66+D69+D72</f>
        <v>13161856560</v>
      </c>
      <c r="E33" s="94">
        <f>E34+E60+E66+E69+E72</f>
        <v>13161856560</v>
      </c>
      <c r="F33" s="94">
        <f>F34+F60+F66+F69+F72</f>
        <v>5213843747</v>
      </c>
      <c r="G33" s="96">
        <f t="shared" si="0"/>
        <v>39.613284974137422</v>
      </c>
      <c r="H33" s="96">
        <f t="shared" si="1"/>
        <v>39.613284974137422</v>
      </c>
      <c r="I33" s="94">
        <f>I34+I60+I66+I69+I72</f>
        <v>7948012813</v>
      </c>
      <c r="J33" s="94">
        <f>J34+J60+J66+J69+J72</f>
        <v>7948012813</v>
      </c>
      <c r="K33" s="98"/>
      <c r="L33" s="98"/>
      <c r="M33" s="99"/>
      <c r="O33" s="1"/>
    </row>
    <row r="34" spans="1:15" s="3" customFormat="1" x14ac:dyDescent="0.25">
      <c r="A34" s="36">
        <v>7</v>
      </c>
      <c r="B34" s="37" t="s">
        <v>315</v>
      </c>
      <c r="C34" s="38" t="s">
        <v>10</v>
      </c>
      <c r="D34" s="39">
        <f>SUM(D35:D59)</f>
        <v>12823756560</v>
      </c>
      <c r="E34" s="39">
        <f>SUM(E35:E59)</f>
        <v>12823756560</v>
      </c>
      <c r="F34" s="39">
        <f>SUM(F35:F59)</f>
        <v>5113223747</v>
      </c>
      <c r="G34" s="41">
        <f t="shared" si="0"/>
        <v>39.873056877492694</v>
      </c>
      <c r="H34" s="41">
        <f t="shared" si="1"/>
        <v>39.873056877492694</v>
      </c>
      <c r="I34" s="39">
        <f>SUM(I35:I59)</f>
        <v>7710532813</v>
      </c>
      <c r="J34" s="39">
        <f>SUM(J35:J59)</f>
        <v>7710532813</v>
      </c>
      <c r="K34" s="43"/>
      <c r="L34" s="43"/>
      <c r="M34" s="44"/>
      <c r="O34" s="1"/>
    </row>
    <row r="35" spans="1:15" s="3" customFormat="1" x14ac:dyDescent="0.25">
      <c r="A35" s="54" t="s">
        <v>194</v>
      </c>
      <c r="B35" s="55" t="s">
        <v>198</v>
      </c>
      <c r="C35" s="56" t="s">
        <v>50</v>
      </c>
      <c r="D35" s="57">
        <v>3430000000</v>
      </c>
      <c r="E35" s="57">
        <v>3430000000</v>
      </c>
      <c r="F35" s="58">
        <v>1627987215</v>
      </c>
      <c r="G35" s="50">
        <f t="shared" si="0"/>
        <v>47.463184110787168</v>
      </c>
      <c r="H35" s="50">
        <f t="shared" si="1"/>
        <v>47.463184110787168</v>
      </c>
      <c r="I35" s="51">
        <f t="shared" ref="I35:I59" si="4">D35-F35</f>
        <v>1802012785</v>
      </c>
      <c r="J35" s="51">
        <f t="shared" ref="J35:J58" si="5">E35-F35</f>
        <v>1802012785</v>
      </c>
      <c r="K35" s="59"/>
      <c r="L35" s="59"/>
      <c r="M35" s="78"/>
      <c r="O35" s="1"/>
    </row>
    <row r="36" spans="1:15" s="3" customFormat="1" x14ac:dyDescent="0.25">
      <c r="A36" s="54" t="s">
        <v>196</v>
      </c>
      <c r="B36" s="55" t="s">
        <v>429</v>
      </c>
      <c r="C36" s="56" t="s">
        <v>430</v>
      </c>
      <c r="D36" s="57">
        <v>308970000</v>
      </c>
      <c r="E36" s="57">
        <v>308970000</v>
      </c>
      <c r="F36" s="58">
        <v>49873400</v>
      </c>
      <c r="G36" s="50">
        <f t="shared" si="0"/>
        <v>16.141826067255721</v>
      </c>
      <c r="H36" s="50">
        <f t="shared" si="1"/>
        <v>16.141826067255721</v>
      </c>
      <c r="I36" s="51">
        <f t="shared" si="4"/>
        <v>259096600</v>
      </c>
      <c r="J36" s="51">
        <f t="shared" si="5"/>
        <v>259096600</v>
      </c>
      <c r="K36" s="59"/>
      <c r="L36" s="59"/>
      <c r="M36" s="78"/>
      <c r="O36" s="1"/>
    </row>
    <row r="37" spans="1:15" s="3" customFormat="1" x14ac:dyDescent="0.25">
      <c r="A37" s="54" t="s">
        <v>200</v>
      </c>
      <c r="B37" s="55" t="s">
        <v>199</v>
      </c>
      <c r="C37" s="56" t="s">
        <v>51</v>
      </c>
      <c r="D37" s="57">
        <v>330050000</v>
      </c>
      <c r="E37" s="57">
        <v>330050000</v>
      </c>
      <c r="F37" s="58">
        <v>138490490</v>
      </c>
      <c r="G37" s="50">
        <f t="shared" si="0"/>
        <v>41.960457506438416</v>
      </c>
      <c r="H37" s="50">
        <f t="shared" si="1"/>
        <v>41.960457506438416</v>
      </c>
      <c r="I37" s="51">
        <f t="shared" si="4"/>
        <v>191559510</v>
      </c>
      <c r="J37" s="51">
        <f t="shared" si="5"/>
        <v>191559510</v>
      </c>
      <c r="K37" s="59"/>
      <c r="L37" s="59"/>
      <c r="M37" s="78"/>
      <c r="O37" s="1"/>
    </row>
    <row r="38" spans="1:15" s="3" customFormat="1" x14ac:dyDescent="0.25">
      <c r="A38" s="54" t="s">
        <v>202</v>
      </c>
      <c r="B38" s="55" t="s">
        <v>431</v>
      </c>
      <c r="C38" s="56" t="s">
        <v>432</v>
      </c>
      <c r="D38" s="57">
        <v>42000000</v>
      </c>
      <c r="E38" s="57">
        <v>42000000</v>
      </c>
      <c r="F38" s="58">
        <v>4447080</v>
      </c>
      <c r="G38" s="50">
        <f t="shared" si="0"/>
        <v>10.588285714285714</v>
      </c>
      <c r="H38" s="50">
        <f t="shared" si="1"/>
        <v>10.588285714285714</v>
      </c>
      <c r="I38" s="51">
        <f t="shared" si="4"/>
        <v>37552920</v>
      </c>
      <c r="J38" s="51">
        <f t="shared" si="5"/>
        <v>37552920</v>
      </c>
      <c r="K38" s="59"/>
      <c r="L38" s="59"/>
      <c r="M38" s="78"/>
      <c r="O38" s="1"/>
    </row>
    <row r="39" spans="1:15" s="3" customFormat="1" x14ac:dyDescent="0.25">
      <c r="A39" s="54" t="s">
        <v>204</v>
      </c>
      <c r="B39" s="55" t="s">
        <v>201</v>
      </c>
      <c r="C39" s="56" t="s">
        <v>52</v>
      </c>
      <c r="D39" s="57">
        <v>252000000</v>
      </c>
      <c r="E39" s="57">
        <v>252000000</v>
      </c>
      <c r="F39" s="58">
        <v>99735000</v>
      </c>
      <c r="G39" s="50">
        <f t="shared" si="0"/>
        <v>39.577380952380956</v>
      </c>
      <c r="H39" s="50">
        <f t="shared" si="1"/>
        <v>39.577380952380956</v>
      </c>
      <c r="I39" s="51">
        <f t="shared" si="4"/>
        <v>152265000</v>
      </c>
      <c r="J39" s="51">
        <f t="shared" si="5"/>
        <v>152265000</v>
      </c>
      <c r="K39" s="59"/>
      <c r="L39" s="59"/>
      <c r="M39" s="78"/>
      <c r="O39" s="1"/>
    </row>
    <row r="40" spans="1:15" s="3" customFormat="1" x14ac:dyDescent="0.25">
      <c r="A40" s="54" t="s">
        <v>206</v>
      </c>
      <c r="B40" s="55" t="s">
        <v>203</v>
      </c>
      <c r="C40" s="56" t="s">
        <v>53</v>
      </c>
      <c r="D40" s="57">
        <v>230224000</v>
      </c>
      <c r="E40" s="57">
        <v>230224000</v>
      </c>
      <c r="F40" s="58">
        <v>90846000</v>
      </c>
      <c r="G40" s="50">
        <f t="shared" si="0"/>
        <v>39.459830426019877</v>
      </c>
      <c r="H40" s="50">
        <f t="shared" si="1"/>
        <v>39.459830426019877</v>
      </c>
      <c r="I40" s="51">
        <f t="shared" si="4"/>
        <v>139378000</v>
      </c>
      <c r="J40" s="51">
        <f t="shared" si="5"/>
        <v>139378000</v>
      </c>
      <c r="K40" s="59"/>
      <c r="L40" s="59"/>
      <c r="M40" s="78"/>
      <c r="O40" s="1"/>
    </row>
    <row r="41" spans="1:15" s="3" customFormat="1" x14ac:dyDescent="0.25">
      <c r="A41" s="54" t="s">
        <v>208</v>
      </c>
      <c r="B41" s="55" t="s">
        <v>205</v>
      </c>
      <c r="C41" s="56" t="s">
        <v>54</v>
      </c>
      <c r="D41" s="57">
        <v>100100000</v>
      </c>
      <c r="E41" s="57">
        <v>100100000</v>
      </c>
      <c r="F41" s="58">
        <v>25295000</v>
      </c>
      <c r="G41" s="50">
        <f t="shared" si="0"/>
        <v>25.269730269730267</v>
      </c>
      <c r="H41" s="50">
        <f t="shared" si="1"/>
        <v>25.269730269730267</v>
      </c>
      <c r="I41" s="51">
        <f t="shared" si="4"/>
        <v>74805000</v>
      </c>
      <c r="J41" s="51">
        <f t="shared" si="5"/>
        <v>74805000</v>
      </c>
      <c r="K41" s="59"/>
      <c r="L41" s="59"/>
      <c r="M41" s="78"/>
      <c r="O41" s="1"/>
    </row>
    <row r="42" spans="1:15" s="3" customFormat="1" x14ac:dyDescent="0.25">
      <c r="A42" s="54" t="s">
        <v>210</v>
      </c>
      <c r="B42" s="55" t="s">
        <v>433</v>
      </c>
      <c r="C42" s="56" t="s">
        <v>434</v>
      </c>
      <c r="D42" s="57">
        <v>14000000</v>
      </c>
      <c r="E42" s="57">
        <v>14000000</v>
      </c>
      <c r="F42" s="58">
        <v>2950000</v>
      </c>
      <c r="G42" s="50">
        <f t="shared" si="0"/>
        <v>21.071428571428573</v>
      </c>
      <c r="H42" s="50">
        <f t="shared" si="1"/>
        <v>21.071428571428573</v>
      </c>
      <c r="I42" s="51">
        <f t="shared" si="4"/>
        <v>11050000</v>
      </c>
      <c r="J42" s="51">
        <f t="shared" si="5"/>
        <v>11050000</v>
      </c>
      <c r="K42" s="59"/>
      <c r="L42" s="59"/>
      <c r="M42" s="78"/>
      <c r="O42" s="1"/>
    </row>
    <row r="43" spans="1:15" s="3" customFormat="1" x14ac:dyDescent="0.25">
      <c r="A43" s="54" t="s">
        <v>212</v>
      </c>
      <c r="B43" s="55" t="s">
        <v>207</v>
      </c>
      <c r="C43" s="56" t="s">
        <v>55</v>
      </c>
      <c r="D43" s="57">
        <v>215250000</v>
      </c>
      <c r="E43" s="57">
        <v>215250000</v>
      </c>
      <c r="F43" s="58">
        <v>83065740</v>
      </c>
      <c r="G43" s="50">
        <f t="shared" si="0"/>
        <v>38.590355400696865</v>
      </c>
      <c r="H43" s="50">
        <f t="shared" si="1"/>
        <v>38.590355400696865</v>
      </c>
      <c r="I43" s="51">
        <f t="shared" si="4"/>
        <v>132184260</v>
      </c>
      <c r="J43" s="51">
        <f t="shared" si="5"/>
        <v>132184260</v>
      </c>
      <c r="K43" s="59"/>
      <c r="L43" s="59"/>
      <c r="M43" s="78"/>
      <c r="O43" s="1"/>
    </row>
    <row r="44" spans="1:15" s="3" customFormat="1" x14ac:dyDescent="0.25">
      <c r="A44" s="54" t="s">
        <v>214</v>
      </c>
      <c r="B44" s="55" t="s">
        <v>435</v>
      </c>
      <c r="C44" s="56" t="s">
        <v>436</v>
      </c>
      <c r="D44" s="57">
        <v>25200000</v>
      </c>
      <c r="E44" s="57">
        <v>25200000</v>
      </c>
      <c r="F44" s="58">
        <v>2896800</v>
      </c>
      <c r="G44" s="50">
        <f t="shared" si="0"/>
        <v>11.495238095238095</v>
      </c>
      <c r="H44" s="50">
        <f t="shared" si="1"/>
        <v>11.495238095238095</v>
      </c>
      <c r="I44" s="51">
        <f t="shared" si="4"/>
        <v>22303200</v>
      </c>
      <c r="J44" s="51">
        <f t="shared" si="5"/>
        <v>22303200</v>
      </c>
      <c r="K44" s="59"/>
      <c r="L44" s="59"/>
      <c r="M44" s="78"/>
      <c r="O44" s="1"/>
    </row>
    <row r="45" spans="1:15" s="3" customFormat="1" x14ac:dyDescent="0.25">
      <c r="A45" s="54" t="s">
        <v>216</v>
      </c>
      <c r="B45" s="55" t="s">
        <v>209</v>
      </c>
      <c r="C45" s="56" t="s">
        <v>56</v>
      </c>
      <c r="D45" s="57">
        <v>101800000</v>
      </c>
      <c r="E45" s="57">
        <v>101800000</v>
      </c>
      <c r="F45" s="58">
        <v>46949031</v>
      </c>
      <c r="G45" s="50">
        <f t="shared" si="0"/>
        <v>46.118890962671905</v>
      </c>
      <c r="H45" s="50">
        <f t="shared" si="1"/>
        <v>46.118890962671905</v>
      </c>
      <c r="I45" s="51">
        <f t="shared" si="4"/>
        <v>54850969</v>
      </c>
      <c r="J45" s="51">
        <f t="shared" si="5"/>
        <v>54850969</v>
      </c>
      <c r="K45" s="59"/>
      <c r="L45" s="59"/>
      <c r="M45" s="78"/>
      <c r="O45" s="1"/>
    </row>
    <row r="46" spans="1:15" s="3" customFormat="1" x14ac:dyDescent="0.25">
      <c r="A46" s="54" t="s">
        <v>218</v>
      </c>
      <c r="B46" s="55" t="s">
        <v>437</v>
      </c>
      <c r="C46" s="56" t="s">
        <v>438</v>
      </c>
      <c r="D46" s="57">
        <v>21000000</v>
      </c>
      <c r="E46" s="57">
        <v>21000000</v>
      </c>
      <c r="F46" s="58">
        <v>0</v>
      </c>
      <c r="G46" s="50">
        <f t="shared" si="0"/>
        <v>0</v>
      </c>
      <c r="H46" s="50">
        <f t="shared" si="1"/>
        <v>0</v>
      </c>
      <c r="I46" s="51">
        <f t="shared" si="4"/>
        <v>21000000</v>
      </c>
      <c r="J46" s="51">
        <f t="shared" si="5"/>
        <v>21000000</v>
      </c>
      <c r="K46" s="59"/>
      <c r="L46" s="59"/>
      <c r="M46" s="78"/>
      <c r="O46" s="1"/>
    </row>
    <row r="47" spans="1:15" s="3" customFormat="1" x14ac:dyDescent="0.25">
      <c r="A47" s="54" t="s">
        <v>220</v>
      </c>
      <c r="B47" s="55" t="s">
        <v>211</v>
      </c>
      <c r="C47" s="56" t="s">
        <v>57</v>
      </c>
      <c r="D47" s="57">
        <v>114000</v>
      </c>
      <c r="E47" s="57">
        <v>114000</v>
      </c>
      <c r="F47" s="58">
        <v>25695</v>
      </c>
      <c r="G47" s="50">
        <f t="shared" si="0"/>
        <v>22.539473684210527</v>
      </c>
      <c r="H47" s="50">
        <f t="shared" si="1"/>
        <v>22.539473684210527</v>
      </c>
      <c r="I47" s="51">
        <f t="shared" si="4"/>
        <v>88305</v>
      </c>
      <c r="J47" s="51">
        <f t="shared" si="5"/>
        <v>88305</v>
      </c>
      <c r="K47" s="59"/>
      <c r="L47" s="59"/>
      <c r="M47" s="78"/>
      <c r="O47" s="1"/>
    </row>
    <row r="48" spans="1:15" s="3" customFormat="1" x14ac:dyDescent="0.25">
      <c r="A48" s="54" t="s">
        <v>251</v>
      </c>
      <c r="B48" s="55" t="s">
        <v>439</v>
      </c>
      <c r="C48" s="56" t="s">
        <v>440</v>
      </c>
      <c r="D48" s="57">
        <v>42000</v>
      </c>
      <c r="E48" s="57">
        <v>42000</v>
      </c>
      <c r="F48" s="58">
        <v>840</v>
      </c>
      <c r="G48" s="50">
        <f t="shared" si="0"/>
        <v>2</v>
      </c>
      <c r="H48" s="50">
        <f t="shared" si="1"/>
        <v>2</v>
      </c>
      <c r="I48" s="51">
        <f t="shared" si="4"/>
        <v>41160</v>
      </c>
      <c r="J48" s="51">
        <f t="shared" si="5"/>
        <v>41160</v>
      </c>
      <c r="K48" s="59"/>
      <c r="L48" s="59"/>
      <c r="M48" s="78"/>
      <c r="O48" s="1"/>
    </row>
    <row r="49" spans="1:15" s="3" customFormat="1" x14ac:dyDescent="0.25">
      <c r="A49" s="54" t="s">
        <v>252</v>
      </c>
      <c r="B49" s="55" t="s">
        <v>213</v>
      </c>
      <c r="C49" s="56" t="s">
        <v>58</v>
      </c>
      <c r="D49" s="57">
        <v>393600000</v>
      </c>
      <c r="E49" s="57">
        <v>393600000</v>
      </c>
      <c r="F49" s="58">
        <v>144599818</v>
      </c>
      <c r="G49" s="50">
        <f t="shared" si="0"/>
        <v>36.737758638211382</v>
      </c>
      <c r="H49" s="50">
        <f t="shared" si="1"/>
        <v>36.737758638211382</v>
      </c>
      <c r="I49" s="51">
        <f t="shared" si="4"/>
        <v>249000182</v>
      </c>
      <c r="J49" s="51">
        <f t="shared" si="5"/>
        <v>249000182</v>
      </c>
      <c r="K49" s="59"/>
      <c r="L49" s="59"/>
      <c r="M49" s="78"/>
      <c r="O49" s="1"/>
    </row>
    <row r="50" spans="1:15" s="3" customFormat="1" x14ac:dyDescent="0.25">
      <c r="A50" s="54" t="s">
        <v>253</v>
      </c>
      <c r="B50" s="55" t="s">
        <v>441</v>
      </c>
      <c r="C50" s="56" t="s">
        <v>442</v>
      </c>
      <c r="D50" s="57">
        <v>24000000</v>
      </c>
      <c r="E50" s="57">
        <v>24000000</v>
      </c>
      <c r="F50" s="58">
        <v>2290816</v>
      </c>
      <c r="G50" s="50">
        <f t="shared" si="0"/>
        <v>9.545066666666667</v>
      </c>
      <c r="H50" s="50">
        <f t="shared" si="1"/>
        <v>9.545066666666667</v>
      </c>
      <c r="I50" s="51">
        <f t="shared" si="4"/>
        <v>21709184</v>
      </c>
      <c r="J50" s="51">
        <f t="shared" si="5"/>
        <v>21709184</v>
      </c>
      <c r="K50" s="59"/>
      <c r="L50" s="59"/>
      <c r="M50" s="78"/>
      <c r="O50" s="1"/>
    </row>
    <row r="51" spans="1:15" s="3" customFormat="1" x14ac:dyDescent="0.25">
      <c r="A51" s="54" t="s">
        <v>254</v>
      </c>
      <c r="B51" s="55" t="s">
        <v>215</v>
      </c>
      <c r="C51" s="56" t="s">
        <v>59</v>
      </c>
      <c r="D51" s="57">
        <v>14400000</v>
      </c>
      <c r="E51" s="57">
        <v>14400000</v>
      </c>
      <c r="F51" s="58">
        <v>3340498</v>
      </c>
      <c r="G51" s="50">
        <f t="shared" si="0"/>
        <v>23.197902777777777</v>
      </c>
      <c r="H51" s="50">
        <f t="shared" si="1"/>
        <v>23.197902777777777</v>
      </c>
      <c r="I51" s="51">
        <f t="shared" si="4"/>
        <v>11059502</v>
      </c>
      <c r="J51" s="51">
        <f t="shared" si="5"/>
        <v>11059502</v>
      </c>
      <c r="K51" s="59"/>
      <c r="L51" s="59"/>
      <c r="M51" s="78"/>
      <c r="O51" s="1"/>
    </row>
    <row r="52" spans="1:15" s="3" customFormat="1" x14ac:dyDescent="0.25">
      <c r="A52" s="54" t="s">
        <v>277</v>
      </c>
      <c r="B52" s="55" t="s">
        <v>443</v>
      </c>
      <c r="C52" s="56" t="s">
        <v>444</v>
      </c>
      <c r="D52" s="57">
        <v>2400000</v>
      </c>
      <c r="E52" s="57">
        <v>2400000</v>
      </c>
      <c r="F52" s="58">
        <v>119702</v>
      </c>
      <c r="G52" s="50">
        <f t="shared" si="0"/>
        <v>4.9875833333333333</v>
      </c>
      <c r="H52" s="50">
        <f t="shared" si="1"/>
        <v>4.9875833333333333</v>
      </c>
      <c r="I52" s="51">
        <f t="shared" si="4"/>
        <v>2280298</v>
      </c>
      <c r="J52" s="51">
        <f t="shared" si="5"/>
        <v>2280298</v>
      </c>
      <c r="K52" s="59"/>
      <c r="L52" s="59"/>
      <c r="M52" s="78"/>
      <c r="O52" s="1"/>
    </row>
    <row r="53" spans="1:15" s="3" customFormat="1" x14ac:dyDescent="0.25">
      <c r="A53" s="54" t="s">
        <v>279</v>
      </c>
      <c r="B53" s="55" t="s">
        <v>217</v>
      </c>
      <c r="C53" s="56" t="s">
        <v>60</v>
      </c>
      <c r="D53" s="57">
        <v>28800000</v>
      </c>
      <c r="E53" s="57">
        <v>28800000</v>
      </c>
      <c r="F53" s="58">
        <v>10021602</v>
      </c>
      <c r="G53" s="50">
        <f t="shared" si="0"/>
        <v>34.797229166666668</v>
      </c>
      <c r="H53" s="50">
        <f t="shared" si="1"/>
        <v>34.797229166666668</v>
      </c>
      <c r="I53" s="51">
        <f t="shared" si="4"/>
        <v>18778398</v>
      </c>
      <c r="J53" s="51">
        <f t="shared" si="5"/>
        <v>18778398</v>
      </c>
      <c r="K53" s="59"/>
      <c r="L53" s="59"/>
      <c r="M53" s="78"/>
      <c r="O53" s="1"/>
    </row>
    <row r="54" spans="1:15" s="3" customFormat="1" x14ac:dyDescent="0.25">
      <c r="A54" s="54" t="s">
        <v>281</v>
      </c>
      <c r="B54" s="55" t="s">
        <v>445</v>
      </c>
      <c r="C54" s="56" t="s">
        <v>446</v>
      </c>
      <c r="D54" s="57">
        <v>1200000</v>
      </c>
      <c r="E54" s="57">
        <v>1200000</v>
      </c>
      <c r="F54" s="58">
        <v>359090</v>
      </c>
      <c r="G54" s="50">
        <f t="shared" si="0"/>
        <v>29.924166666666668</v>
      </c>
      <c r="H54" s="50">
        <f t="shared" si="1"/>
        <v>29.924166666666668</v>
      </c>
      <c r="I54" s="51">
        <f t="shared" si="4"/>
        <v>840910</v>
      </c>
      <c r="J54" s="51">
        <f t="shared" si="5"/>
        <v>840910</v>
      </c>
      <c r="K54" s="59"/>
      <c r="L54" s="59"/>
      <c r="M54" s="78"/>
      <c r="O54" s="1"/>
    </row>
    <row r="55" spans="1:15" s="3" customFormat="1" ht="30" x14ac:dyDescent="0.25">
      <c r="A55" s="54" t="s">
        <v>282</v>
      </c>
      <c r="B55" s="55" t="s">
        <v>219</v>
      </c>
      <c r="C55" s="56" t="s">
        <v>61</v>
      </c>
      <c r="D55" s="57">
        <v>24000000</v>
      </c>
      <c r="E55" s="57">
        <v>24000000</v>
      </c>
      <c r="F55" s="58">
        <v>0</v>
      </c>
      <c r="G55" s="50">
        <f t="shared" si="0"/>
        <v>0</v>
      </c>
      <c r="H55" s="50">
        <f t="shared" si="1"/>
        <v>0</v>
      </c>
      <c r="I55" s="51">
        <f t="shared" si="4"/>
        <v>24000000</v>
      </c>
      <c r="J55" s="51">
        <f t="shared" si="5"/>
        <v>24000000</v>
      </c>
      <c r="K55" s="59"/>
      <c r="L55" s="59"/>
      <c r="M55" s="78"/>
      <c r="O55" s="1"/>
    </row>
    <row r="56" spans="1:15" s="3" customFormat="1" ht="30" x14ac:dyDescent="0.25">
      <c r="A56" s="54" t="s">
        <v>289</v>
      </c>
      <c r="B56" s="55" t="s">
        <v>447</v>
      </c>
      <c r="C56" s="56" t="s">
        <v>448</v>
      </c>
      <c r="D56" s="57">
        <v>2400000</v>
      </c>
      <c r="E56" s="57">
        <v>2400000</v>
      </c>
      <c r="F56" s="58">
        <v>0</v>
      </c>
      <c r="G56" s="50">
        <f t="shared" si="0"/>
        <v>0</v>
      </c>
      <c r="H56" s="50">
        <f t="shared" si="1"/>
        <v>0</v>
      </c>
      <c r="I56" s="51">
        <f t="shared" si="4"/>
        <v>2400000</v>
      </c>
      <c r="J56" s="51">
        <f t="shared" si="5"/>
        <v>2400000</v>
      </c>
      <c r="K56" s="59"/>
      <c r="L56" s="59"/>
      <c r="M56" s="78"/>
      <c r="O56" s="1"/>
    </row>
    <row r="57" spans="1:15" s="3" customFormat="1" x14ac:dyDescent="0.25">
      <c r="A57" s="54" t="s">
        <v>308</v>
      </c>
      <c r="B57" s="55" t="s">
        <v>221</v>
      </c>
      <c r="C57" s="56" t="s">
        <v>163</v>
      </c>
      <c r="D57" s="57">
        <v>7179400000</v>
      </c>
      <c r="E57" s="57">
        <v>7179400000</v>
      </c>
      <c r="F57" s="58">
        <v>2779929930</v>
      </c>
      <c r="G57" s="50">
        <f t="shared" si="0"/>
        <v>38.72092277906232</v>
      </c>
      <c r="H57" s="50">
        <f t="shared" si="1"/>
        <v>38.72092277906232</v>
      </c>
      <c r="I57" s="51">
        <f t="shared" si="4"/>
        <v>4399470070</v>
      </c>
      <c r="J57" s="51">
        <f t="shared" si="5"/>
        <v>4399470070</v>
      </c>
      <c r="K57" s="59"/>
      <c r="L57" s="59"/>
      <c r="M57" s="78"/>
      <c r="O57" s="1"/>
    </row>
    <row r="58" spans="1:15" s="3" customFormat="1" x14ac:dyDescent="0.25">
      <c r="A58" s="54" t="s">
        <v>453</v>
      </c>
      <c r="B58" s="55" t="s">
        <v>449</v>
      </c>
      <c r="C58" s="56" t="s">
        <v>450</v>
      </c>
      <c r="D58" s="57">
        <v>80316560</v>
      </c>
      <c r="E58" s="57">
        <v>80316560</v>
      </c>
      <c r="F58" s="58">
        <v>0</v>
      </c>
      <c r="G58" s="50">
        <f t="shared" si="0"/>
        <v>0</v>
      </c>
      <c r="H58" s="50">
        <f t="shared" si="1"/>
        <v>0</v>
      </c>
      <c r="I58" s="51">
        <f t="shared" si="4"/>
        <v>80316560</v>
      </c>
      <c r="J58" s="51">
        <f t="shared" si="5"/>
        <v>80316560</v>
      </c>
      <c r="K58" s="59"/>
      <c r="L58" s="59"/>
      <c r="M58" s="78"/>
      <c r="O58" s="1"/>
    </row>
    <row r="59" spans="1:15" s="3" customFormat="1" ht="30" x14ac:dyDescent="0.25">
      <c r="A59" s="54" t="s">
        <v>454</v>
      </c>
      <c r="B59" s="55" t="s">
        <v>451</v>
      </c>
      <c r="C59" s="56" t="s">
        <v>452</v>
      </c>
      <c r="D59" s="57">
        <v>2490000</v>
      </c>
      <c r="E59" s="57">
        <v>2490000</v>
      </c>
      <c r="F59" s="58">
        <v>0</v>
      </c>
      <c r="G59" s="50">
        <f t="shared" si="0"/>
        <v>0</v>
      </c>
      <c r="H59" s="50">
        <f t="shared" si="1"/>
        <v>0</v>
      </c>
      <c r="I59" s="51">
        <f t="shared" si="4"/>
        <v>2490000</v>
      </c>
      <c r="J59" s="51">
        <f>E59-F59</f>
        <v>2490000</v>
      </c>
      <c r="K59" s="59"/>
      <c r="L59" s="59"/>
      <c r="M59" s="78"/>
      <c r="O59" s="1"/>
    </row>
    <row r="60" spans="1:15" s="3" customFormat="1" x14ac:dyDescent="0.25">
      <c r="A60" s="36">
        <v>8</v>
      </c>
      <c r="B60" s="37" t="s">
        <v>316</v>
      </c>
      <c r="C60" s="38" t="s">
        <v>11</v>
      </c>
      <c r="D60" s="39">
        <f>SUM(D61:D65)</f>
        <v>335405400</v>
      </c>
      <c r="E60" s="39">
        <f>SUM(E61:E65)</f>
        <v>335405400</v>
      </c>
      <c r="F60" s="39">
        <f>SUM(F61:F65)</f>
        <v>100620000</v>
      </c>
      <c r="G60" s="41">
        <f t="shared" si="0"/>
        <v>29.999517002409622</v>
      </c>
      <c r="H60" s="41">
        <f t="shared" si="1"/>
        <v>29.999517002409622</v>
      </c>
      <c r="I60" s="39">
        <f>SUM(I61:I65)</f>
        <v>234785400</v>
      </c>
      <c r="J60" s="39">
        <f>SUM(J61:J65)</f>
        <v>234785400</v>
      </c>
      <c r="K60" s="43"/>
      <c r="L60" s="43"/>
      <c r="M60" s="44"/>
      <c r="O60" s="1"/>
    </row>
    <row r="61" spans="1:15" s="3" customFormat="1" x14ac:dyDescent="0.25">
      <c r="A61" s="54" t="s">
        <v>194</v>
      </c>
      <c r="B61" s="55" t="s">
        <v>197</v>
      </c>
      <c r="C61" s="56" t="s">
        <v>49</v>
      </c>
      <c r="D61" s="57">
        <v>24600</v>
      </c>
      <c r="E61" s="57">
        <v>24600</v>
      </c>
      <c r="F61" s="58">
        <v>0</v>
      </c>
      <c r="G61" s="50">
        <f t="shared" si="0"/>
        <v>0</v>
      </c>
      <c r="H61" s="50">
        <f t="shared" si="1"/>
        <v>0</v>
      </c>
      <c r="I61" s="51">
        <f>D61-F61</f>
        <v>24600</v>
      </c>
      <c r="J61" s="51">
        <f t="shared" ref="J61:J64" si="6">E61-F61</f>
        <v>24600</v>
      </c>
      <c r="K61" s="59"/>
      <c r="L61" s="59"/>
      <c r="M61" s="78"/>
      <c r="O61" s="1"/>
    </row>
    <row r="62" spans="1:15" s="3" customFormat="1" x14ac:dyDescent="0.25">
      <c r="A62" s="54" t="s">
        <v>196</v>
      </c>
      <c r="B62" s="55" t="s">
        <v>455</v>
      </c>
      <c r="C62" s="56" t="s">
        <v>456</v>
      </c>
      <c r="D62" s="57">
        <v>4800000</v>
      </c>
      <c r="E62" s="57">
        <v>4800000</v>
      </c>
      <c r="F62" s="58">
        <v>1600000</v>
      </c>
      <c r="G62" s="50">
        <f t="shared" si="0"/>
        <v>33.333333333333329</v>
      </c>
      <c r="H62" s="50">
        <f t="shared" si="1"/>
        <v>33.333333333333329</v>
      </c>
      <c r="I62" s="51">
        <f t="shared" ref="I62:I64" si="7">D62-F62</f>
        <v>3200000</v>
      </c>
      <c r="J62" s="51">
        <f t="shared" si="6"/>
        <v>3200000</v>
      </c>
      <c r="K62" s="59"/>
      <c r="L62" s="59"/>
      <c r="M62" s="78"/>
      <c r="O62" s="1"/>
    </row>
    <row r="63" spans="1:15" s="3" customFormat="1" x14ac:dyDescent="0.25">
      <c r="A63" s="54" t="s">
        <v>200</v>
      </c>
      <c r="B63" s="55" t="s">
        <v>457</v>
      </c>
      <c r="C63" s="56" t="s">
        <v>62</v>
      </c>
      <c r="D63" s="57">
        <v>323400000</v>
      </c>
      <c r="E63" s="57">
        <v>323400000</v>
      </c>
      <c r="F63" s="58">
        <v>99020000</v>
      </c>
      <c r="G63" s="50">
        <f t="shared" si="0"/>
        <v>30.618429189857761</v>
      </c>
      <c r="H63" s="50">
        <f t="shared" si="1"/>
        <v>30.618429189857761</v>
      </c>
      <c r="I63" s="51">
        <f t="shared" si="7"/>
        <v>224380000</v>
      </c>
      <c r="J63" s="51">
        <f t="shared" si="6"/>
        <v>224380000</v>
      </c>
      <c r="K63" s="59"/>
      <c r="L63" s="59"/>
      <c r="M63" s="78"/>
      <c r="O63" s="1"/>
    </row>
    <row r="64" spans="1:15" s="3" customFormat="1" x14ac:dyDescent="0.25">
      <c r="A64" s="54" t="s">
        <v>202</v>
      </c>
      <c r="B64" s="55" t="s">
        <v>458</v>
      </c>
      <c r="C64" s="56" t="s">
        <v>75</v>
      </c>
      <c r="D64" s="57">
        <v>3400000</v>
      </c>
      <c r="E64" s="57">
        <v>3400000</v>
      </c>
      <c r="F64" s="58">
        <v>0</v>
      </c>
      <c r="G64" s="50">
        <f t="shared" si="0"/>
        <v>0</v>
      </c>
      <c r="H64" s="50">
        <f t="shared" si="1"/>
        <v>0</v>
      </c>
      <c r="I64" s="51">
        <f t="shared" si="7"/>
        <v>3400000</v>
      </c>
      <c r="J64" s="51">
        <f t="shared" si="6"/>
        <v>3400000</v>
      </c>
      <c r="K64" s="59"/>
      <c r="L64" s="59"/>
      <c r="M64" s="78"/>
      <c r="O64" s="1"/>
    </row>
    <row r="65" spans="1:15" s="3" customFormat="1" ht="30" x14ac:dyDescent="0.25">
      <c r="A65" s="54" t="s">
        <v>204</v>
      </c>
      <c r="B65" s="55" t="s">
        <v>460</v>
      </c>
      <c r="C65" s="56" t="s">
        <v>459</v>
      </c>
      <c r="D65" s="57">
        <v>3780800</v>
      </c>
      <c r="E65" s="57">
        <v>3780800</v>
      </c>
      <c r="F65" s="58">
        <v>0</v>
      </c>
      <c r="G65" s="50">
        <f t="shared" si="0"/>
        <v>0</v>
      </c>
      <c r="H65" s="50">
        <f t="shared" si="1"/>
        <v>0</v>
      </c>
      <c r="I65" s="51">
        <f>D65-F65</f>
        <v>3780800</v>
      </c>
      <c r="J65" s="51">
        <f>E65-F65</f>
        <v>3780800</v>
      </c>
      <c r="K65" s="59"/>
      <c r="L65" s="59"/>
      <c r="M65" s="78"/>
      <c r="O65" s="1"/>
    </row>
    <row r="66" spans="1:15" s="3" customFormat="1" ht="30" x14ac:dyDescent="0.25">
      <c r="A66" s="36">
        <v>9</v>
      </c>
      <c r="B66" s="37" t="s">
        <v>317</v>
      </c>
      <c r="C66" s="38" t="s">
        <v>12</v>
      </c>
      <c r="D66" s="39">
        <f>SUM(D67:D68)</f>
        <v>673400</v>
      </c>
      <c r="E66" s="39">
        <f>SUM(E67:E68)</f>
        <v>673400</v>
      </c>
      <c r="F66" s="40">
        <f>SUM(F67:F68)</f>
        <v>0</v>
      </c>
      <c r="G66" s="41">
        <f t="shared" si="0"/>
        <v>0</v>
      </c>
      <c r="H66" s="41">
        <f t="shared" si="1"/>
        <v>0</v>
      </c>
      <c r="I66" s="68">
        <f>SUM(I67:I68)</f>
        <v>673400</v>
      </c>
      <c r="J66" s="68">
        <f>SUM(J67:J68)</f>
        <v>673400</v>
      </c>
      <c r="K66" s="43"/>
      <c r="L66" s="43"/>
      <c r="M66" s="44"/>
      <c r="O66" s="1"/>
    </row>
    <row r="67" spans="1:15" s="3" customFormat="1" x14ac:dyDescent="0.25">
      <c r="A67" s="54" t="s">
        <v>194</v>
      </c>
      <c r="B67" s="55" t="s">
        <v>195</v>
      </c>
      <c r="C67" s="56" t="s">
        <v>48</v>
      </c>
      <c r="D67" s="57">
        <v>111400</v>
      </c>
      <c r="E67" s="57">
        <v>111400</v>
      </c>
      <c r="F67" s="58">
        <v>0</v>
      </c>
      <c r="G67" s="50">
        <f t="shared" si="0"/>
        <v>0</v>
      </c>
      <c r="H67" s="50">
        <f t="shared" si="1"/>
        <v>0</v>
      </c>
      <c r="I67" s="51">
        <f>D67-F67</f>
        <v>111400</v>
      </c>
      <c r="J67" s="51">
        <f>E67-F67</f>
        <v>111400</v>
      </c>
      <c r="K67" s="59"/>
      <c r="L67" s="59"/>
      <c r="M67" s="78"/>
      <c r="O67" s="1"/>
    </row>
    <row r="68" spans="1:15" s="3" customFormat="1" x14ac:dyDescent="0.25">
      <c r="A68" s="70" t="s">
        <v>196</v>
      </c>
      <c r="B68" s="71" t="s">
        <v>197</v>
      </c>
      <c r="C68" s="72" t="s">
        <v>49</v>
      </c>
      <c r="D68" s="73">
        <v>562000</v>
      </c>
      <c r="E68" s="73">
        <v>562000</v>
      </c>
      <c r="F68" s="58">
        <v>0</v>
      </c>
      <c r="G68" s="75">
        <f t="shared" si="0"/>
        <v>0</v>
      </c>
      <c r="H68" s="75">
        <f t="shared" si="1"/>
        <v>0</v>
      </c>
      <c r="I68" s="76">
        <f>D68-F68</f>
        <v>562000</v>
      </c>
      <c r="J68" s="51">
        <f>E68-F68</f>
        <v>562000</v>
      </c>
      <c r="K68" s="77"/>
      <c r="L68" s="77"/>
      <c r="M68" s="79"/>
      <c r="O68" s="1"/>
    </row>
    <row r="69" spans="1:15" s="3" customFormat="1" ht="30" x14ac:dyDescent="0.25">
      <c r="A69" s="36">
        <v>10</v>
      </c>
      <c r="B69" s="37" t="s">
        <v>318</v>
      </c>
      <c r="C69" s="38" t="s">
        <v>175</v>
      </c>
      <c r="D69" s="39">
        <f>SUM(D70:D71)</f>
        <v>785800</v>
      </c>
      <c r="E69" s="39">
        <f>SUM(E70:E71)</f>
        <v>785800</v>
      </c>
      <c r="F69" s="40">
        <f>SUM(F70:F71)</f>
        <v>0</v>
      </c>
      <c r="G69" s="41">
        <f t="shared" si="0"/>
        <v>0</v>
      </c>
      <c r="H69" s="41">
        <f t="shared" si="1"/>
        <v>0</v>
      </c>
      <c r="I69" s="68">
        <f>SUM(I70:I71)</f>
        <v>785800</v>
      </c>
      <c r="J69" s="68">
        <f>SUM(J70:J71)</f>
        <v>785800</v>
      </c>
      <c r="K69" s="43"/>
      <c r="L69" s="43"/>
      <c r="M69" s="100"/>
      <c r="O69" s="1"/>
    </row>
    <row r="70" spans="1:15" s="3" customFormat="1" x14ac:dyDescent="0.25">
      <c r="A70" s="54" t="s">
        <v>194</v>
      </c>
      <c r="B70" s="55" t="s">
        <v>195</v>
      </c>
      <c r="C70" s="56" t="s">
        <v>48</v>
      </c>
      <c r="D70" s="57">
        <v>111400</v>
      </c>
      <c r="E70" s="57">
        <v>111400</v>
      </c>
      <c r="F70" s="58">
        <v>0</v>
      </c>
      <c r="G70" s="50">
        <f t="shared" si="0"/>
        <v>0</v>
      </c>
      <c r="H70" s="50">
        <f t="shared" si="1"/>
        <v>0</v>
      </c>
      <c r="I70" s="51">
        <f>D70-F70</f>
        <v>111400</v>
      </c>
      <c r="J70" s="51">
        <f>E70-F70</f>
        <v>111400</v>
      </c>
      <c r="K70" s="59"/>
      <c r="L70" s="59"/>
      <c r="M70" s="101"/>
      <c r="O70" s="1"/>
    </row>
    <row r="71" spans="1:15" x14ac:dyDescent="0.25">
      <c r="A71" s="70" t="s">
        <v>196</v>
      </c>
      <c r="B71" s="71" t="s">
        <v>197</v>
      </c>
      <c r="C71" s="72" t="s">
        <v>49</v>
      </c>
      <c r="D71" s="73">
        <v>674400</v>
      </c>
      <c r="E71" s="73">
        <v>674400</v>
      </c>
      <c r="F71" s="58">
        <v>0</v>
      </c>
      <c r="G71" s="75">
        <f t="shared" si="0"/>
        <v>0</v>
      </c>
      <c r="H71" s="75">
        <f t="shared" si="1"/>
        <v>0</v>
      </c>
      <c r="I71" s="76">
        <f>D71-F71</f>
        <v>674400</v>
      </c>
      <c r="J71" s="51">
        <f>E71-F71</f>
        <v>674400</v>
      </c>
      <c r="K71" s="77"/>
      <c r="L71" s="77"/>
      <c r="M71" s="102"/>
    </row>
    <row r="72" spans="1:15" s="103" customFormat="1" ht="30" x14ac:dyDescent="0.25">
      <c r="A72" s="36">
        <v>11</v>
      </c>
      <c r="B72" s="37" t="s">
        <v>319</v>
      </c>
      <c r="C72" s="38" t="s">
        <v>13</v>
      </c>
      <c r="D72" s="39">
        <f>SUM(D73:D74)</f>
        <v>1235400</v>
      </c>
      <c r="E72" s="39">
        <f>SUM(E73:E74)</f>
        <v>1235400</v>
      </c>
      <c r="F72" s="40">
        <f>SUM(F73:F74)</f>
        <v>0</v>
      </c>
      <c r="G72" s="41">
        <f t="shared" si="0"/>
        <v>0</v>
      </c>
      <c r="H72" s="41">
        <f t="shared" si="1"/>
        <v>0</v>
      </c>
      <c r="I72" s="68">
        <f>SUM(I73:I74)</f>
        <v>1235400</v>
      </c>
      <c r="J72" s="68">
        <f>SUM(J73:J74)</f>
        <v>1235400</v>
      </c>
      <c r="K72" s="43"/>
      <c r="L72" s="43"/>
      <c r="M72" s="44"/>
      <c r="N72" s="104"/>
    </row>
    <row r="73" spans="1:15" s="103" customFormat="1" x14ac:dyDescent="0.25">
      <c r="A73" s="54" t="s">
        <v>194</v>
      </c>
      <c r="B73" s="55" t="s">
        <v>195</v>
      </c>
      <c r="C73" s="56" t="s">
        <v>48</v>
      </c>
      <c r="D73" s="57">
        <v>111400</v>
      </c>
      <c r="E73" s="57">
        <v>111400</v>
      </c>
      <c r="F73" s="58">
        <v>0</v>
      </c>
      <c r="G73" s="50">
        <f t="shared" ref="G73:G107" si="8">F73/D73*100</f>
        <v>0</v>
      </c>
      <c r="H73" s="50">
        <f t="shared" ref="H73:H137" si="9">F73/E73*100</f>
        <v>0</v>
      </c>
      <c r="I73" s="51">
        <f>D73-F73</f>
        <v>111400</v>
      </c>
      <c r="J73" s="51">
        <f>E73-F73</f>
        <v>111400</v>
      </c>
      <c r="K73" s="59"/>
      <c r="L73" s="59"/>
      <c r="M73" s="78"/>
      <c r="N73" s="104"/>
    </row>
    <row r="74" spans="1:15" s="103" customFormat="1" x14ac:dyDescent="0.25">
      <c r="A74" s="135" t="s">
        <v>196</v>
      </c>
      <c r="B74" s="136" t="s">
        <v>197</v>
      </c>
      <c r="C74" s="137" t="s">
        <v>49</v>
      </c>
      <c r="D74" s="138">
        <v>1124000</v>
      </c>
      <c r="E74" s="138">
        <v>1124000</v>
      </c>
      <c r="F74" s="300">
        <v>0</v>
      </c>
      <c r="G74" s="139">
        <f t="shared" si="8"/>
        <v>0</v>
      </c>
      <c r="H74" s="139">
        <f t="shared" si="9"/>
        <v>0</v>
      </c>
      <c r="I74" s="140">
        <f>D74-F74</f>
        <v>1124000</v>
      </c>
      <c r="J74" s="140">
        <f>E74-F74</f>
        <v>1124000</v>
      </c>
      <c r="K74" s="141"/>
      <c r="L74" s="141"/>
      <c r="M74" s="142"/>
      <c r="N74" s="104"/>
    </row>
    <row r="75" spans="1:15" x14ac:dyDescent="0.25">
      <c r="A75" s="91" t="s">
        <v>44</v>
      </c>
      <c r="B75" s="92" t="s">
        <v>137</v>
      </c>
      <c r="C75" s="93" t="s">
        <v>176</v>
      </c>
      <c r="D75" s="94">
        <f>D76</f>
        <v>157959400</v>
      </c>
      <c r="E75" s="94">
        <f>E76</f>
        <v>21560650</v>
      </c>
      <c r="F75" s="105">
        <f>F76</f>
        <v>0</v>
      </c>
      <c r="G75" s="96">
        <f t="shared" si="8"/>
        <v>0</v>
      </c>
      <c r="H75" s="96">
        <f t="shared" si="9"/>
        <v>0</v>
      </c>
      <c r="I75" s="97">
        <f>I76</f>
        <v>157959400</v>
      </c>
      <c r="J75" s="97">
        <f>J76</f>
        <v>21560650</v>
      </c>
      <c r="K75" s="98"/>
      <c r="L75" s="98"/>
      <c r="M75" s="99"/>
    </row>
    <row r="76" spans="1:15" ht="30" x14ac:dyDescent="0.25">
      <c r="A76" s="36">
        <v>12</v>
      </c>
      <c r="B76" s="37" t="s">
        <v>320</v>
      </c>
      <c r="C76" s="38" t="s">
        <v>164</v>
      </c>
      <c r="D76" s="39">
        <f>SUM(D77:D83)</f>
        <v>157959400</v>
      </c>
      <c r="E76" s="39">
        <f>SUM(E77:E83)</f>
        <v>21560650</v>
      </c>
      <c r="F76" s="39">
        <f>SUM(F77:F83)</f>
        <v>0</v>
      </c>
      <c r="G76" s="41">
        <f t="shared" si="8"/>
        <v>0</v>
      </c>
      <c r="H76" s="41">
        <f t="shared" si="9"/>
        <v>0</v>
      </c>
      <c r="I76" s="39">
        <f>SUM(I77:I83)</f>
        <v>157959400</v>
      </c>
      <c r="J76" s="39">
        <f>SUM(J77:J83)</f>
        <v>21560650</v>
      </c>
      <c r="K76" s="43"/>
      <c r="L76" s="43"/>
      <c r="M76" s="44"/>
    </row>
    <row r="77" spans="1:15" x14ac:dyDescent="0.25">
      <c r="A77" s="54" t="s">
        <v>194</v>
      </c>
      <c r="B77" s="55" t="s">
        <v>197</v>
      </c>
      <c r="C77" s="56" t="s">
        <v>49</v>
      </c>
      <c r="D77" s="57">
        <v>1584630</v>
      </c>
      <c r="E77" s="57">
        <v>1033380</v>
      </c>
      <c r="F77" s="58">
        <v>0</v>
      </c>
      <c r="G77" s="50">
        <f t="shared" si="8"/>
        <v>0</v>
      </c>
      <c r="H77" s="50">
        <f t="shared" si="9"/>
        <v>0</v>
      </c>
      <c r="I77" s="51">
        <f t="shared" ref="I77:I83" si="10">D77-F77</f>
        <v>1584630</v>
      </c>
      <c r="J77" s="51">
        <f t="shared" ref="J77:J82" si="11">E77-F77</f>
        <v>1033380</v>
      </c>
      <c r="K77" s="59"/>
      <c r="L77" s="59"/>
      <c r="M77" s="78"/>
    </row>
    <row r="78" spans="1:15" ht="30" x14ac:dyDescent="0.25">
      <c r="A78" s="54" t="s">
        <v>196</v>
      </c>
      <c r="B78" s="55" t="s">
        <v>222</v>
      </c>
      <c r="C78" s="56" t="s">
        <v>65</v>
      </c>
      <c r="D78" s="57">
        <v>9550000</v>
      </c>
      <c r="E78" s="57">
        <v>9550000</v>
      </c>
      <c r="F78" s="58">
        <v>0</v>
      </c>
      <c r="G78" s="50">
        <f t="shared" si="8"/>
        <v>0</v>
      </c>
      <c r="H78" s="50">
        <f t="shared" si="9"/>
        <v>0</v>
      </c>
      <c r="I78" s="51">
        <f t="shared" si="10"/>
        <v>9550000</v>
      </c>
      <c r="J78" s="51">
        <f t="shared" si="11"/>
        <v>9550000</v>
      </c>
      <c r="K78" s="59"/>
      <c r="L78" s="59"/>
      <c r="M78" s="78"/>
    </row>
    <row r="79" spans="1:15" x14ac:dyDescent="0.25">
      <c r="A79" s="54" t="s">
        <v>202</v>
      </c>
      <c r="B79" s="55" t="s">
        <v>286</v>
      </c>
      <c r="C79" s="56" t="s">
        <v>166</v>
      </c>
      <c r="D79" s="57">
        <v>6000000</v>
      </c>
      <c r="E79" s="57">
        <v>6000000</v>
      </c>
      <c r="F79" s="58">
        <v>0</v>
      </c>
      <c r="G79" s="50">
        <f t="shared" si="8"/>
        <v>0</v>
      </c>
      <c r="H79" s="50">
        <f t="shared" si="9"/>
        <v>0</v>
      </c>
      <c r="I79" s="51">
        <f t="shared" si="10"/>
        <v>6000000</v>
      </c>
      <c r="J79" s="51">
        <f t="shared" si="11"/>
        <v>6000000</v>
      </c>
      <c r="K79" s="59"/>
      <c r="L79" s="59"/>
      <c r="M79" s="78"/>
    </row>
    <row r="80" spans="1:15" x14ac:dyDescent="0.25">
      <c r="A80" s="54" t="s">
        <v>204</v>
      </c>
      <c r="B80" s="55" t="s">
        <v>223</v>
      </c>
      <c r="C80" s="56" t="s">
        <v>103</v>
      </c>
      <c r="D80" s="57">
        <v>2250000</v>
      </c>
      <c r="E80" s="57">
        <v>2250000</v>
      </c>
      <c r="F80" s="58">
        <v>0</v>
      </c>
      <c r="G80" s="50">
        <f t="shared" si="8"/>
        <v>0</v>
      </c>
      <c r="H80" s="50">
        <f t="shared" si="9"/>
        <v>0</v>
      </c>
      <c r="I80" s="51">
        <f t="shared" si="10"/>
        <v>2250000</v>
      </c>
      <c r="J80" s="51">
        <f t="shared" si="11"/>
        <v>2250000</v>
      </c>
      <c r="K80" s="59"/>
      <c r="L80" s="59"/>
      <c r="M80" s="78"/>
    </row>
    <row r="81" spans="1:14" x14ac:dyDescent="0.25">
      <c r="A81" s="54" t="s">
        <v>206</v>
      </c>
      <c r="B81" s="55" t="s">
        <v>224</v>
      </c>
      <c r="C81" s="56" t="s">
        <v>67</v>
      </c>
      <c r="D81" s="58">
        <v>2727270</v>
      </c>
      <c r="E81" s="58">
        <v>2727270</v>
      </c>
      <c r="F81" s="58">
        <v>0</v>
      </c>
      <c r="G81" s="50">
        <f t="shared" si="8"/>
        <v>0</v>
      </c>
      <c r="H81" s="50">
        <f t="shared" si="9"/>
        <v>0</v>
      </c>
      <c r="I81" s="51">
        <f t="shared" si="10"/>
        <v>2727270</v>
      </c>
      <c r="J81" s="51">
        <f t="shared" si="11"/>
        <v>2727270</v>
      </c>
      <c r="K81" s="59"/>
      <c r="L81" s="59"/>
      <c r="M81" s="78"/>
    </row>
    <row r="82" spans="1:14" x14ac:dyDescent="0.25">
      <c r="A82" s="54" t="s">
        <v>208</v>
      </c>
      <c r="B82" s="55" t="s">
        <v>225</v>
      </c>
      <c r="C82" s="56" t="s">
        <v>74</v>
      </c>
      <c r="D82" s="57">
        <v>22630000</v>
      </c>
      <c r="E82" s="57"/>
      <c r="F82" s="58">
        <v>0</v>
      </c>
      <c r="G82" s="50">
        <f t="shared" si="8"/>
        <v>0</v>
      </c>
      <c r="H82" s="50">
        <v>0</v>
      </c>
      <c r="I82" s="51">
        <f t="shared" si="10"/>
        <v>22630000</v>
      </c>
      <c r="J82" s="51">
        <f t="shared" si="11"/>
        <v>0</v>
      </c>
      <c r="K82" s="59"/>
      <c r="L82" s="59"/>
      <c r="M82" s="78"/>
    </row>
    <row r="83" spans="1:14" x14ac:dyDescent="0.25">
      <c r="A83" s="70" t="s">
        <v>210</v>
      </c>
      <c r="B83" s="71" t="s">
        <v>226</v>
      </c>
      <c r="C83" s="72" t="s">
        <v>69</v>
      </c>
      <c r="D83" s="73">
        <v>113217500</v>
      </c>
      <c r="E83" s="73"/>
      <c r="F83" s="74">
        <v>0</v>
      </c>
      <c r="G83" s="75">
        <f t="shared" si="8"/>
        <v>0</v>
      </c>
      <c r="H83" s="75">
        <v>0</v>
      </c>
      <c r="I83" s="76">
        <f t="shared" si="10"/>
        <v>113217500</v>
      </c>
      <c r="J83" s="76">
        <f>E83-F83</f>
        <v>0</v>
      </c>
      <c r="K83" s="77"/>
      <c r="L83" s="77"/>
      <c r="M83" s="79"/>
    </row>
    <row r="84" spans="1:14" x14ac:dyDescent="0.25">
      <c r="A84" s="91" t="s">
        <v>113</v>
      </c>
      <c r="B84" s="92" t="s">
        <v>138</v>
      </c>
      <c r="C84" s="93" t="s">
        <v>177</v>
      </c>
      <c r="D84" s="94">
        <f>D85+D87+D93+D97+D99+D101+D104+D107</f>
        <v>1088922526</v>
      </c>
      <c r="E84" s="94">
        <f>E85+E87+E93+E97+E99+E101+E104+E107</f>
        <v>792852434.9000001</v>
      </c>
      <c r="F84" s="95">
        <f>F85+F87+F93+F97+F101+F99+F104+F107</f>
        <v>157421287</v>
      </c>
      <c r="G84" s="96">
        <f t="shared" si="8"/>
        <v>14.456610386990928</v>
      </c>
      <c r="H84" s="96">
        <f t="shared" si="9"/>
        <v>19.855054997700176</v>
      </c>
      <c r="I84" s="97">
        <f>I85+I87+I93+I97+I99+I101+I104+I107</f>
        <v>931501239</v>
      </c>
      <c r="J84" s="97">
        <f>J85+J87+J93+J97+J99+J101+J104+J107</f>
        <v>635431147.9000001</v>
      </c>
      <c r="K84" s="98"/>
      <c r="L84" s="98"/>
      <c r="M84" s="99"/>
    </row>
    <row r="85" spans="1:14" ht="30" x14ac:dyDescent="0.25">
      <c r="A85" s="36">
        <v>13</v>
      </c>
      <c r="B85" s="37" t="s">
        <v>321</v>
      </c>
      <c r="C85" s="38" t="s">
        <v>14</v>
      </c>
      <c r="D85" s="39">
        <f>SUM(D86)</f>
        <v>73326067</v>
      </c>
      <c r="E85" s="39">
        <f>SUM(E86)</f>
        <v>73326067</v>
      </c>
      <c r="F85" s="39">
        <f>SUM(F86)</f>
        <v>13120900</v>
      </c>
      <c r="G85" s="41">
        <f t="shared" si="8"/>
        <v>17.89390940605065</v>
      </c>
      <c r="H85" s="41">
        <f t="shared" si="9"/>
        <v>17.89390940605065</v>
      </c>
      <c r="I85" s="68">
        <f>I86</f>
        <v>60205167</v>
      </c>
      <c r="J85" s="68">
        <f>J86</f>
        <v>60205167</v>
      </c>
      <c r="K85" s="43"/>
      <c r="L85" s="43"/>
      <c r="M85" s="44"/>
    </row>
    <row r="86" spans="1:14" x14ac:dyDescent="0.25">
      <c r="A86" s="54" t="s">
        <v>194</v>
      </c>
      <c r="B86" s="55" t="s">
        <v>227</v>
      </c>
      <c r="C86" s="56" t="s">
        <v>70</v>
      </c>
      <c r="D86" s="57">
        <v>73326067</v>
      </c>
      <c r="E86" s="57">
        <v>73326067</v>
      </c>
      <c r="F86" s="58">
        <v>13120900</v>
      </c>
      <c r="G86" s="50">
        <f t="shared" si="8"/>
        <v>17.89390940605065</v>
      </c>
      <c r="H86" s="50">
        <f t="shared" si="9"/>
        <v>17.89390940605065</v>
      </c>
      <c r="I86" s="51">
        <f>D86-F86</f>
        <v>60205167</v>
      </c>
      <c r="J86" s="51">
        <f>E86-F86</f>
        <v>60205167</v>
      </c>
      <c r="K86" s="59"/>
      <c r="L86" s="59"/>
      <c r="M86" s="78"/>
    </row>
    <row r="87" spans="1:14" x14ac:dyDescent="0.25">
      <c r="A87" s="36">
        <v>14</v>
      </c>
      <c r="B87" s="37" t="s">
        <v>322</v>
      </c>
      <c r="C87" s="38" t="s">
        <v>15</v>
      </c>
      <c r="D87" s="39">
        <f>SUM(D88:D92)</f>
        <v>194949464</v>
      </c>
      <c r="E87" s="39">
        <f>SUM(E88:E92)</f>
        <v>189399464</v>
      </c>
      <c r="F87" s="39">
        <f>SUM(F88:F92)</f>
        <v>58208500</v>
      </c>
      <c r="G87" s="41">
        <f t="shared" si="8"/>
        <v>29.858250854180341</v>
      </c>
      <c r="H87" s="41">
        <f t="shared" si="9"/>
        <v>30.733191515262153</v>
      </c>
      <c r="I87" s="68">
        <f>SUM(I88:I92)</f>
        <v>136740964</v>
      </c>
      <c r="J87" s="68">
        <f>SUM(J88:J92)</f>
        <v>131190964</v>
      </c>
      <c r="K87" s="43"/>
      <c r="L87" s="43"/>
      <c r="M87" s="44"/>
    </row>
    <row r="88" spans="1:14" x14ac:dyDescent="0.25">
      <c r="A88" s="54" t="s">
        <v>194</v>
      </c>
      <c r="B88" s="55" t="s">
        <v>229</v>
      </c>
      <c r="C88" s="56" t="s">
        <v>71</v>
      </c>
      <c r="D88" s="57">
        <v>139728296</v>
      </c>
      <c r="E88" s="57">
        <v>139728296</v>
      </c>
      <c r="F88" s="58">
        <v>42493500</v>
      </c>
      <c r="G88" s="50">
        <f t="shared" si="8"/>
        <v>30.411520942043119</v>
      </c>
      <c r="H88" s="50">
        <f t="shared" si="9"/>
        <v>30.411520942043119</v>
      </c>
      <c r="I88" s="51">
        <f>D88-F88</f>
        <v>97234796</v>
      </c>
      <c r="J88" s="51">
        <f t="shared" ref="J88:J91" si="12">E88-F88</f>
        <v>97234796</v>
      </c>
      <c r="K88" s="106"/>
      <c r="L88" s="106"/>
      <c r="M88" s="78"/>
    </row>
    <row r="89" spans="1:14" x14ac:dyDescent="0.25">
      <c r="A89" s="54" t="s">
        <v>196</v>
      </c>
      <c r="B89" s="55" t="s">
        <v>359</v>
      </c>
      <c r="C89" s="56" t="s">
        <v>360</v>
      </c>
      <c r="D89" s="57">
        <v>11100000</v>
      </c>
      <c r="E89" s="57">
        <v>5550000</v>
      </c>
      <c r="F89" s="58">
        <v>0</v>
      </c>
      <c r="G89" s="50">
        <f t="shared" si="8"/>
        <v>0</v>
      </c>
      <c r="H89" s="50">
        <f t="shared" si="9"/>
        <v>0</v>
      </c>
      <c r="I89" s="51">
        <f>D89-F89</f>
        <v>11100000</v>
      </c>
      <c r="J89" s="51">
        <f t="shared" si="12"/>
        <v>5550000</v>
      </c>
      <c r="K89" s="106"/>
      <c r="L89" s="106"/>
      <c r="M89" s="78"/>
    </row>
    <row r="90" spans="1:14" x14ac:dyDescent="0.25">
      <c r="A90" s="54" t="s">
        <v>200</v>
      </c>
      <c r="B90" s="55" t="s">
        <v>275</v>
      </c>
      <c r="C90" s="56" t="s">
        <v>302</v>
      </c>
      <c r="D90" s="57">
        <v>9590400</v>
      </c>
      <c r="E90" s="57">
        <v>9590400</v>
      </c>
      <c r="F90" s="58">
        <v>4600000</v>
      </c>
      <c r="G90" s="50">
        <f t="shared" si="8"/>
        <v>47.96463129796463</v>
      </c>
      <c r="H90" s="50">
        <f t="shared" si="9"/>
        <v>47.96463129796463</v>
      </c>
      <c r="I90" s="51">
        <f>D90-F90</f>
        <v>4990400</v>
      </c>
      <c r="J90" s="51">
        <f t="shared" si="12"/>
        <v>4990400</v>
      </c>
      <c r="K90" s="59"/>
      <c r="L90" s="59"/>
      <c r="M90" s="78"/>
    </row>
    <row r="91" spans="1:14" ht="30" x14ac:dyDescent="0.25">
      <c r="A91" s="54" t="s">
        <v>202</v>
      </c>
      <c r="B91" s="55" t="s">
        <v>233</v>
      </c>
      <c r="C91" s="56" t="s">
        <v>85</v>
      </c>
      <c r="D91" s="57">
        <v>22433100</v>
      </c>
      <c r="E91" s="57">
        <v>22433100</v>
      </c>
      <c r="F91" s="58">
        <v>7865000</v>
      </c>
      <c r="G91" s="50">
        <f t="shared" si="8"/>
        <v>35.059800027637735</v>
      </c>
      <c r="H91" s="50">
        <f t="shared" si="9"/>
        <v>35.059800027637735</v>
      </c>
      <c r="I91" s="51">
        <f>D91-F91</f>
        <v>14568100</v>
      </c>
      <c r="J91" s="51">
        <f t="shared" si="12"/>
        <v>14568100</v>
      </c>
      <c r="K91" s="59"/>
      <c r="L91" s="59"/>
      <c r="M91" s="78"/>
    </row>
    <row r="92" spans="1:14" ht="30" x14ac:dyDescent="0.25">
      <c r="A92" s="54" t="s">
        <v>204</v>
      </c>
      <c r="B92" s="55" t="s">
        <v>234</v>
      </c>
      <c r="C92" s="56" t="s">
        <v>161</v>
      </c>
      <c r="D92" s="107">
        <v>12097668</v>
      </c>
      <c r="E92" s="107">
        <v>12097668</v>
      </c>
      <c r="F92" s="58">
        <v>3250000</v>
      </c>
      <c r="G92" s="50">
        <f t="shared" si="8"/>
        <v>26.864681689066021</v>
      </c>
      <c r="H92" s="50">
        <f t="shared" si="9"/>
        <v>26.864681689066021</v>
      </c>
      <c r="I92" s="51">
        <f>D92-F92</f>
        <v>8847668</v>
      </c>
      <c r="J92" s="51">
        <f>E92-F92</f>
        <v>8847668</v>
      </c>
      <c r="K92" s="59"/>
      <c r="L92" s="59"/>
      <c r="M92" s="78"/>
      <c r="N92" s="108"/>
    </row>
    <row r="93" spans="1:14" x14ac:dyDescent="0.25">
      <c r="A93" s="109">
        <v>15</v>
      </c>
      <c r="B93" s="110" t="s">
        <v>323</v>
      </c>
      <c r="C93" s="111" t="s">
        <v>16</v>
      </c>
      <c r="D93" s="112">
        <f>SUM(D94:D96)</f>
        <v>95449188</v>
      </c>
      <c r="E93" s="112">
        <f>SUM(E94:E96)</f>
        <v>88332598</v>
      </c>
      <c r="F93" s="112">
        <f>SUM(F94:F96)</f>
        <v>26657550</v>
      </c>
      <c r="G93" s="113">
        <f t="shared" si="8"/>
        <v>27.92852465125214</v>
      </c>
      <c r="H93" s="113">
        <f t="shared" si="9"/>
        <v>30.178609713256709</v>
      </c>
      <c r="I93" s="114">
        <f>SUM(I94:I96)</f>
        <v>68791638</v>
      </c>
      <c r="J93" s="114">
        <f>SUM(J94:J96)</f>
        <v>61675048</v>
      </c>
      <c r="K93" s="115"/>
      <c r="L93" s="43"/>
      <c r="M93" s="116"/>
      <c r="N93" s="108"/>
    </row>
    <row r="94" spans="1:14" x14ac:dyDescent="0.25">
      <c r="A94" s="54" t="s">
        <v>194</v>
      </c>
      <c r="B94" s="55" t="s">
        <v>195</v>
      </c>
      <c r="C94" s="56" t="s">
        <v>48</v>
      </c>
      <c r="D94" s="57">
        <v>58711363</v>
      </c>
      <c r="E94" s="57">
        <v>58711363</v>
      </c>
      <c r="F94" s="58">
        <v>13977550</v>
      </c>
      <c r="G94" s="50">
        <f t="shared" si="8"/>
        <v>23.807231319088949</v>
      </c>
      <c r="H94" s="50">
        <f t="shared" si="9"/>
        <v>23.807231319088949</v>
      </c>
      <c r="I94" s="51">
        <f>D94-F94</f>
        <v>44733813</v>
      </c>
      <c r="J94" s="51">
        <f t="shared" ref="J94:J95" si="13">E94-F94</f>
        <v>44733813</v>
      </c>
      <c r="K94" s="59"/>
      <c r="L94" s="59"/>
      <c r="M94" s="78"/>
      <c r="N94" s="108"/>
    </row>
    <row r="95" spans="1:14" x14ac:dyDescent="0.25">
      <c r="A95" s="54" t="s">
        <v>196</v>
      </c>
      <c r="B95" s="55" t="s">
        <v>235</v>
      </c>
      <c r="C95" s="56" t="s">
        <v>72</v>
      </c>
      <c r="D95" s="57">
        <v>4261290</v>
      </c>
      <c r="E95" s="57">
        <v>4261290</v>
      </c>
      <c r="F95" s="58">
        <v>2000000</v>
      </c>
      <c r="G95" s="50">
        <f t="shared" si="8"/>
        <v>46.934144355347797</v>
      </c>
      <c r="H95" s="50">
        <f t="shared" si="9"/>
        <v>46.934144355347797</v>
      </c>
      <c r="I95" s="51">
        <f>D95-F95</f>
        <v>2261290</v>
      </c>
      <c r="J95" s="51">
        <f t="shared" si="13"/>
        <v>2261290</v>
      </c>
      <c r="K95" s="59"/>
      <c r="L95" s="59"/>
      <c r="M95" s="78"/>
      <c r="N95" s="108"/>
    </row>
    <row r="96" spans="1:14" x14ac:dyDescent="0.25">
      <c r="A96" s="54" t="s">
        <v>200</v>
      </c>
      <c r="B96" s="55" t="s">
        <v>228</v>
      </c>
      <c r="C96" s="56" t="s">
        <v>76</v>
      </c>
      <c r="D96" s="57">
        <v>32476535</v>
      </c>
      <c r="E96" s="57">
        <v>25359945</v>
      </c>
      <c r="F96" s="58">
        <v>10680000</v>
      </c>
      <c r="G96" s="50">
        <f t="shared" si="8"/>
        <v>32.885281634878844</v>
      </c>
      <c r="H96" s="50">
        <f t="shared" si="9"/>
        <v>42.113656003591494</v>
      </c>
      <c r="I96" s="51">
        <f>D96-F96</f>
        <v>21796535</v>
      </c>
      <c r="J96" s="51">
        <f>E96-F96</f>
        <v>14679945</v>
      </c>
      <c r="K96" s="59"/>
      <c r="L96" s="59"/>
      <c r="M96" s="78"/>
      <c r="N96" s="108"/>
    </row>
    <row r="97" spans="1:14" x14ac:dyDescent="0.25">
      <c r="A97" s="36">
        <v>16</v>
      </c>
      <c r="B97" s="37" t="s">
        <v>324</v>
      </c>
      <c r="C97" s="38" t="s">
        <v>17</v>
      </c>
      <c r="D97" s="39">
        <f>D98</f>
        <v>85260669</v>
      </c>
      <c r="E97" s="39">
        <f>E98</f>
        <v>85260669</v>
      </c>
      <c r="F97" s="39">
        <f>F98</f>
        <v>19651047</v>
      </c>
      <c r="G97" s="41">
        <f t="shared" si="8"/>
        <v>23.048197053203982</v>
      </c>
      <c r="H97" s="41">
        <f t="shared" si="9"/>
        <v>23.048197053203982</v>
      </c>
      <c r="I97" s="68">
        <f>I98</f>
        <v>65609622</v>
      </c>
      <c r="J97" s="68">
        <f>J98</f>
        <v>65609622</v>
      </c>
      <c r="K97" s="43"/>
      <c r="L97" s="43"/>
      <c r="M97" s="44"/>
      <c r="N97" s="108"/>
    </row>
    <row r="98" spans="1:14" x14ac:dyDescent="0.25">
      <c r="A98" s="70" t="s">
        <v>194</v>
      </c>
      <c r="B98" s="71" t="s">
        <v>197</v>
      </c>
      <c r="C98" s="72" t="s">
        <v>49</v>
      </c>
      <c r="D98" s="73">
        <v>85260669</v>
      </c>
      <c r="E98" s="73">
        <v>85260669</v>
      </c>
      <c r="F98" s="58">
        <v>19651047</v>
      </c>
      <c r="G98" s="75">
        <f t="shared" si="8"/>
        <v>23.048197053203982</v>
      </c>
      <c r="H98" s="75">
        <f t="shared" si="9"/>
        <v>23.048197053203982</v>
      </c>
      <c r="I98" s="76">
        <f>D98-F98</f>
        <v>65609622</v>
      </c>
      <c r="J98" s="51">
        <f>E98-F98</f>
        <v>65609622</v>
      </c>
      <c r="K98" s="77"/>
      <c r="L98" s="77"/>
      <c r="M98" s="79"/>
      <c r="N98" s="108"/>
    </row>
    <row r="99" spans="1:14" x14ac:dyDescent="0.25">
      <c r="A99" s="36">
        <v>17</v>
      </c>
      <c r="B99" s="37" t="s">
        <v>325</v>
      </c>
      <c r="C99" s="38" t="s">
        <v>178</v>
      </c>
      <c r="D99" s="39">
        <f>D100</f>
        <v>995404</v>
      </c>
      <c r="E99" s="39">
        <f>E100</f>
        <v>995403.6</v>
      </c>
      <c r="F99" s="40">
        <f>F100</f>
        <v>0</v>
      </c>
      <c r="G99" s="41">
        <f t="shared" si="8"/>
        <v>0</v>
      </c>
      <c r="H99" s="41">
        <f t="shared" si="9"/>
        <v>0</v>
      </c>
      <c r="I99" s="68">
        <f>I100</f>
        <v>995404</v>
      </c>
      <c r="J99" s="68">
        <f>J100</f>
        <v>995403.6</v>
      </c>
      <c r="K99" s="43"/>
      <c r="L99" s="43"/>
      <c r="M99" s="44"/>
      <c r="N99" s="108"/>
    </row>
    <row r="100" spans="1:14" x14ac:dyDescent="0.25">
      <c r="A100" s="70" t="s">
        <v>194</v>
      </c>
      <c r="B100" s="71" t="s">
        <v>236</v>
      </c>
      <c r="C100" s="72" t="s">
        <v>73</v>
      </c>
      <c r="D100" s="73">
        <v>995404</v>
      </c>
      <c r="E100" s="73">
        <v>995403.6</v>
      </c>
      <c r="F100" s="74">
        <v>0</v>
      </c>
      <c r="G100" s="75">
        <f t="shared" si="8"/>
        <v>0</v>
      </c>
      <c r="H100" s="75">
        <f t="shared" si="9"/>
        <v>0</v>
      </c>
      <c r="I100" s="76">
        <f>D100-F100</f>
        <v>995404</v>
      </c>
      <c r="J100" s="51">
        <f>E100-F100</f>
        <v>995403.6</v>
      </c>
      <c r="K100" s="77"/>
      <c r="L100" s="77"/>
      <c r="M100" s="79"/>
      <c r="N100" s="108"/>
    </row>
    <row r="101" spans="1:14" x14ac:dyDescent="0.25">
      <c r="A101" s="36">
        <v>18</v>
      </c>
      <c r="B101" s="37" t="s">
        <v>326</v>
      </c>
      <c r="C101" s="38" t="s">
        <v>18</v>
      </c>
      <c r="D101" s="39">
        <f>SUM(D102:D103)</f>
        <v>85750000</v>
      </c>
      <c r="E101" s="39">
        <f>SUM(E102:E103)</f>
        <v>85750000</v>
      </c>
      <c r="F101" s="39">
        <f>SUM(F102:F103)</f>
        <v>17650000</v>
      </c>
      <c r="G101" s="41">
        <f t="shared" si="8"/>
        <v>20.583090379008748</v>
      </c>
      <c r="H101" s="41">
        <f t="shared" si="9"/>
        <v>20.583090379008748</v>
      </c>
      <c r="I101" s="68">
        <f>SUM(I102:I103)</f>
        <v>68100000</v>
      </c>
      <c r="J101" s="68">
        <f>SUM(J102:J103)</f>
        <v>68100000</v>
      </c>
      <c r="K101" s="43"/>
      <c r="L101" s="43"/>
      <c r="M101" s="44"/>
      <c r="N101" s="108"/>
    </row>
    <row r="102" spans="1:14" x14ac:dyDescent="0.25">
      <c r="A102" s="54" t="s">
        <v>194</v>
      </c>
      <c r="B102" s="55" t="s">
        <v>237</v>
      </c>
      <c r="C102" s="56" t="s">
        <v>63</v>
      </c>
      <c r="D102" s="57">
        <v>45750000</v>
      </c>
      <c r="E102" s="57">
        <v>45750000</v>
      </c>
      <c r="F102" s="58">
        <v>2650000</v>
      </c>
      <c r="G102" s="50">
        <f t="shared" si="8"/>
        <v>5.7923497267759565</v>
      </c>
      <c r="H102" s="50">
        <f t="shared" si="9"/>
        <v>5.7923497267759565</v>
      </c>
      <c r="I102" s="51">
        <f>D102-F102</f>
        <v>43100000</v>
      </c>
      <c r="J102" s="51">
        <f>E102-F102</f>
        <v>43100000</v>
      </c>
      <c r="K102" s="59"/>
      <c r="L102" s="59"/>
      <c r="M102" s="117"/>
      <c r="N102" s="108"/>
    </row>
    <row r="103" spans="1:14" x14ac:dyDescent="0.25">
      <c r="A103" s="70" t="s">
        <v>196</v>
      </c>
      <c r="B103" s="71" t="s">
        <v>231</v>
      </c>
      <c r="C103" s="72" t="s">
        <v>64</v>
      </c>
      <c r="D103" s="73">
        <v>40000000</v>
      </c>
      <c r="E103" s="73">
        <v>40000000</v>
      </c>
      <c r="F103" s="58">
        <v>15000000</v>
      </c>
      <c r="G103" s="75">
        <f t="shared" si="8"/>
        <v>37.5</v>
      </c>
      <c r="H103" s="75">
        <f t="shared" si="9"/>
        <v>37.5</v>
      </c>
      <c r="I103" s="76">
        <f>D103-F103</f>
        <v>25000000</v>
      </c>
      <c r="J103" s="51">
        <f>E103-F103</f>
        <v>25000000</v>
      </c>
      <c r="K103" s="77"/>
      <c r="L103" s="77"/>
      <c r="M103" s="79"/>
      <c r="N103" s="108"/>
    </row>
    <row r="104" spans="1:14" x14ac:dyDescent="0.25">
      <c r="A104" s="36">
        <v>19</v>
      </c>
      <c r="B104" s="37" t="s">
        <v>327</v>
      </c>
      <c r="C104" s="38" t="s">
        <v>19</v>
      </c>
      <c r="D104" s="39">
        <f>SUM(D105:D106)</f>
        <v>355100000</v>
      </c>
      <c r="E104" s="39">
        <f>SUM(E105:E106)</f>
        <v>71696500</v>
      </c>
      <c r="F104" s="39">
        <f>SUM(F105:F106)</f>
        <v>22133290</v>
      </c>
      <c r="G104" s="41">
        <f t="shared" si="8"/>
        <v>6.232973810194312</v>
      </c>
      <c r="H104" s="41">
        <f t="shared" si="9"/>
        <v>30.870809593215849</v>
      </c>
      <c r="I104" s="68">
        <f>SUM(I105:I106)</f>
        <v>332966710</v>
      </c>
      <c r="J104" s="68">
        <f>SUM(J105:J106)</f>
        <v>49563210</v>
      </c>
      <c r="K104" s="43"/>
      <c r="L104" s="43"/>
      <c r="M104" s="44"/>
      <c r="N104" s="108"/>
    </row>
    <row r="105" spans="1:14" x14ac:dyDescent="0.25">
      <c r="A105" s="54" t="s">
        <v>194</v>
      </c>
      <c r="B105" s="55" t="s">
        <v>225</v>
      </c>
      <c r="C105" s="56" t="s">
        <v>74</v>
      </c>
      <c r="D105" s="57">
        <v>331475000</v>
      </c>
      <c r="E105" s="57">
        <v>63796500</v>
      </c>
      <c r="F105" s="58">
        <v>17933290</v>
      </c>
      <c r="G105" s="50">
        <f t="shared" si="8"/>
        <v>5.410148578324157</v>
      </c>
      <c r="H105" s="50">
        <f t="shared" si="9"/>
        <v>28.110147108383686</v>
      </c>
      <c r="I105" s="51">
        <f>D105-F105</f>
        <v>313541710</v>
      </c>
      <c r="J105" s="51">
        <f>E105-F105</f>
        <v>45863210</v>
      </c>
      <c r="K105" s="59"/>
      <c r="L105" s="59"/>
      <c r="M105" s="78"/>
      <c r="N105" s="108"/>
    </row>
    <row r="106" spans="1:14" x14ac:dyDescent="0.25">
      <c r="A106" s="70" t="s">
        <v>196</v>
      </c>
      <c r="B106" s="71" t="s">
        <v>238</v>
      </c>
      <c r="C106" s="72" t="s">
        <v>68</v>
      </c>
      <c r="D106" s="73">
        <v>23625000</v>
      </c>
      <c r="E106" s="73">
        <v>7900000</v>
      </c>
      <c r="F106" s="58">
        <v>4200000</v>
      </c>
      <c r="G106" s="75">
        <f t="shared" si="8"/>
        <v>17.777777777777779</v>
      </c>
      <c r="H106" s="75">
        <f t="shared" si="9"/>
        <v>53.164556962025308</v>
      </c>
      <c r="I106" s="76">
        <f>D106-F106</f>
        <v>19425000</v>
      </c>
      <c r="J106" s="51">
        <f>E106-F106</f>
        <v>3700000</v>
      </c>
      <c r="K106" s="77"/>
      <c r="L106" s="77"/>
      <c r="M106" s="79"/>
      <c r="N106" s="108"/>
    </row>
    <row r="107" spans="1:14" ht="30" x14ac:dyDescent="0.25">
      <c r="A107" s="36">
        <v>20</v>
      </c>
      <c r="B107" s="37" t="s">
        <v>328</v>
      </c>
      <c r="C107" s="38" t="s">
        <v>20</v>
      </c>
      <c r="D107" s="39">
        <f>SUM(D108:D110)</f>
        <v>198091734</v>
      </c>
      <c r="E107" s="39">
        <f>SUM(E108:E110)</f>
        <v>198091733.30000001</v>
      </c>
      <c r="F107" s="40">
        <f>SUM(F108:F110)</f>
        <v>0</v>
      </c>
      <c r="G107" s="41">
        <f t="shared" si="8"/>
        <v>0</v>
      </c>
      <c r="H107" s="41">
        <f t="shared" si="9"/>
        <v>0</v>
      </c>
      <c r="I107" s="68">
        <f>SUM(I108:I110)</f>
        <v>198091734</v>
      </c>
      <c r="J107" s="68">
        <f>SUM(J108:J110)</f>
        <v>198091733.30000001</v>
      </c>
      <c r="K107" s="43"/>
      <c r="L107" s="43"/>
      <c r="M107" s="44"/>
      <c r="N107" s="108"/>
    </row>
    <row r="108" spans="1:14" x14ac:dyDescent="0.25">
      <c r="A108" s="54" t="s">
        <v>194</v>
      </c>
      <c r="B108" s="55" t="s">
        <v>461</v>
      </c>
      <c r="C108" s="56" t="s">
        <v>462</v>
      </c>
      <c r="D108" s="57">
        <v>7246720</v>
      </c>
      <c r="E108" s="57">
        <v>7246720</v>
      </c>
      <c r="F108" s="58">
        <v>0</v>
      </c>
      <c r="G108" s="50">
        <v>0</v>
      </c>
      <c r="H108" s="50">
        <f t="shared" si="9"/>
        <v>0</v>
      </c>
      <c r="I108" s="51">
        <f>D108-F108</f>
        <v>7246720</v>
      </c>
      <c r="J108" s="51">
        <f t="shared" ref="J108:J109" si="14">E108-F108</f>
        <v>7246720</v>
      </c>
      <c r="K108" s="59"/>
      <c r="L108" s="59"/>
      <c r="M108" s="78"/>
      <c r="N108" s="108"/>
    </row>
    <row r="109" spans="1:14" x14ac:dyDescent="0.25">
      <c r="A109" s="54" t="s">
        <v>196</v>
      </c>
      <c r="B109" s="55" t="s">
        <v>239</v>
      </c>
      <c r="C109" s="56" t="s">
        <v>77</v>
      </c>
      <c r="D109" s="57">
        <v>157784314</v>
      </c>
      <c r="E109" s="57">
        <v>157784313.30000001</v>
      </c>
      <c r="F109" s="58">
        <v>0</v>
      </c>
      <c r="G109" s="50">
        <f>F109/D109*100</f>
        <v>0</v>
      </c>
      <c r="H109" s="50">
        <f t="shared" si="9"/>
        <v>0</v>
      </c>
      <c r="I109" s="51">
        <f>D109-F109</f>
        <v>157784314</v>
      </c>
      <c r="J109" s="51">
        <f t="shared" si="14"/>
        <v>157784313.30000001</v>
      </c>
      <c r="K109" s="59"/>
      <c r="L109" s="59"/>
      <c r="M109" s="78"/>
      <c r="N109" s="108"/>
    </row>
    <row r="110" spans="1:14" x14ac:dyDescent="0.25">
      <c r="A110" s="70" t="s">
        <v>200</v>
      </c>
      <c r="B110" s="71" t="s">
        <v>303</v>
      </c>
      <c r="C110" s="72" t="s">
        <v>304</v>
      </c>
      <c r="D110" s="73">
        <v>33060700</v>
      </c>
      <c r="E110" s="73">
        <v>33060700</v>
      </c>
      <c r="F110" s="300">
        <v>0</v>
      </c>
      <c r="G110" s="75">
        <v>0</v>
      </c>
      <c r="H110" s="75">
        <f t="shared" si="9"/>
        <v>0</v>
      </c>
      <c r="I110" s="76">
        <f>D110-F110</f>
        <v>33060700</v>
      </c>
      <c r="J110" s="76">
        <f>E110-F110</f>
        <v>33060700</v>
      </c>
      <c r="K110" s="77"/>
      <c r="L110" s="77"/>
      <c r="M110" s="79"/>
      <c r="N110" s="108"/>
    </row>
    <row r="111" spans="1:14" ht="30" x14ac:dyDescent="0.25">
      <c r="A111" s="91" t="s">
        <v>114</v>
      </c>
      <c r="B111" s="92" t="s">
        <v>139</v>
      </c>
      <c r="C111" s="93" t="s">
        <v>179</v>
      </c>
      <c r="D111" s="94">
        <f>D112</f>
        <v>182340788</v>
      </c>
      <c r="E111" s="94">
        <f>E112</f>
        <v>182340787.59999999</v>
      </c>
      <c r="F111" s="95">
        <f>F112</f>
        <v>0</v>
      </c>
      <c r="G111" s="96">
        <f>F111/D111*100</f>
        <v>0</v>
      </c>
      <c r="H111" s="96">
        <f t="shared" si="9"/>
        <v>0</v>
      </c>
      <c r="I111" s="97">
        <f>I112</f>
        <v>182340788</v>
      </c>
      <c r="J111" s="97">
        <f>J112</f>
        <v>182340787.59999999</v>
      </c>
      <c r="K111" s="118"/>
      <c r="L111" s="118"/>
      <c r="M111" s="119"/>
      <c r="N111" s="108"/>
    </row>
    <row r="112" spans="1:14" x14ac:dyDescent="0.25">
      <c r="A112" s="36">
        <v>21</v>
      </c>
      <c r="B112" s="37" t="s">
        <v>329</v>
      </c>
      <c r="C112" s="38" t="s">
        <v>21</v>
      </c>
      <c r="D112" s="39">
        <f>SUM(D113:D116)</f>
        <v>182340788</v>
      </c>
      <c r="E112" s="39">
        <f>SUM(E113:E116)</f>
        <v>182340787.59999999</v>
      </c>
      <c r="F112" s="40">
        <f>SUM(F113:F116)</f>
        <v>0</v>
      </c>
      <c r="G112" s="41">
        <f>F112/D112*100</f>
        <v>0</v>
      </c>
      <c r="H112" s="41">
        <f t="shared" si="9"/>
        <v>0</v>
      </c>
      <c r="I112" s="68">
        <f>SUM(I113:I116)</f>
        <v>182340788</v>
      </c>
      <c r="J112" s="68">
        <f>SUM(J113:J116)</f>
        <v>182340787.59999999</v>
      </c>
      <c r="K112" s="120"/>
      <c r="L112" s="43"/>
      <c r="M112" s="44"/>
      <c r="N112" s="108"/>
    </row>
    <row r="113" spans="1:14" x14ac:dyDescent="0.25">
      <c r="A113" s="54" t="s">
        <v>194</v>
      </c>
      <c r="B113" s="55" t="s">
        <v>361</v>
      </c>
      <c r="C113" s="56" t="s">
        <v>78</v>
      </c>
      <c r="D113" s="57">
        <v>38383800</v>
      </c>
      <c r="E113" s="57">
        <v>38383800</v>
      </c>
      <c r="F113" s="58">
        <v>0</v>
      </c>
      <c r="G113" s="50">
        <f>F113/D113*100</f>
        <v>0</v>
      </c>
      <c r="H113" s="50">
        <f t="shared" si="9"/>
        <v>0</v>
      </c>
      <c r="I113" s="51">
        <f>D113-F113</f>
        <v>38383800</v>
      </c>
      <c r="J113" s="51">
        <f t="shared" ref="J113:J115" si="15">E113-F113</f>
        <v>38383800</v>
      </c>
      <c r="K113" s="59"/>
      <c r="L113" s="59"/>
      <c r="M113" s="78"/>
      <c r="N113" s="108"/>
    </row>
    <row r="114" spans="1:14" x14ac:dyDescent="0.25">
      <c r="A114" s="54" t="s">
        <v>196</v>
      </c>
      <c r="B114" s="55" t="s">
        <v>461</v>
      </c>
      <c r="C114" s="56" t="s">
        <v>462</v>
      </c>
      <c r="D114" s="57">
        <v>14770393</v>
      </c>
      <c r="E114" s="57">
        <v>14770392.6</v>
      </c>
      <c r="F114" s="58">
        <v>0</v>
      </c>
      <c r="G114" s="50">
        <f>F114/D114*100</f>
        <v>0</v>
      </c>
      <c r="H114" s="50">
        <f t="shared" si="9"/>
        <v>0</v>
      </c>
      <c r="I114" s="51">
        <f>D114-F114</f>
        <v>14770393</v>
      </c>
      <c r="J114" s="51">
        <f t="shared" si="15"/>
        <v>14770392.6</v>
      </c>
      <c r="K114" s="59"/>
      <c r="L114" s="59"/>
      <c r="M114" s="78"/>
      <c r="N114" s="108"/>
    </row>
    <row r="115" spans="1:14" x14ac:dyDescent="0.25">
      <c r="A115" s="54" t="s">
        <v>200</v>
      </c>
      <c r="B115" s="55" t="s">
        <v>493</v>
      </c>
      <c r="C115" s="56" t="s">
        <v>466</v>
      </c>
      <c r="D115" s="57">
        <v>49821595</v>
      </c>
      <c r="E115" s="57">
        <v>49821595</v>
      </c>
      <c r="F115" s="58">
        <v>0</v>
      </c>
      <c r="G115" s="50">
        <f>F115/D115*100</f>
        <v>0</v>
      </c>
      <c r="H115" s="50">
        <f t="shared" si="9"/>
        <v>0</v>
      </c>
      <c r="I115" s="51">
        <f>D115-F115</f>
        <v>49821595</v>
      </c>
      <c r="J115" s="51">
        <f t="shared" si="15"/>
        <v>49821595</v>
      </c>
      <c r="K115" s="121"/>
      <c r="L115" s="121"/>
      <c r="M115" s="122"/>
      <c r="N115" s="108"/>
    </row>
    <row r="116" spans="1:14" x14ac:dyDescent="0.25">
      <c r="A116" s="54" t="s">
        <v>202</v>
      </c>
      <c r="B116" s="55" t="s">
        <v>468</v>
      </c>
      <c r="C116" s="56" t="s">
        <v>467</v>
      </c>
      <c r="D116" s="57">
        <v>79365000</v>
      </c>
      <c r="E116" s="57">
        <v>79365000</v>
      </c>
      <c r="F116" s="58">
        <v>0</v>
      </c>
      <c r="G116" s="50">
        <v>0</v>
      </c>
      <c r="H116" s="50">
        <f t="shared" si="9"/>
        <v>0</v>
      </c>
      <c r="I116" s="51">
        <f>D116-F116</f>
        <v>79365000</v>
      </c>
      <c r="J116" s="51">
        <f>E116-F116</f>
        <v>79365000</v>
      </c>
      <c r="K116" s="121"/>
      <c r="L116" s="121"/>
      <c r="M116" s="122"/>
      <c r="N116" s="108"/>
    </row>
    <row r="117" spans="1:14" x14ac:dyDescent="0.25">
      <c r="A117" s="123" t="s">
        <v>115</v>
      </c>
      <c r="B117" s="124" t="s">
        <v>192</v>
      </c>
      <c r="C117" s="125" t="s">
        <v>180</v>
      </c>
      <c r="D117" s="126">
        <f>D118+D124+D135</f>
        <v>2383470223</v>
      </c>
      <c r="E117" s="126">
        <f>E118+E124+E135</f>
        <v>2383470223</v>
      </c>
      <c r="F117" s="127">
        <f>F118+F124+F135</f>
        <v>815497845</v>
      </c>
      <c r="G117" s="128">
        <f t="shared" ref="G117:G178" si="16">F117/D117*100</f>
        <v>34.214727632450057</v>
      </c>
      <c r="H117" s="128">
        <f t="shared" si="9"/>
        <v>34.214727632450057</v>
      </c>
      <c r="I117" s="129">
        <f>I118+I124+I135</f>
        <v>1567972378</v>
      </c>
      <c r="J117" s="129">
        <f>J118+J124+J135</f>
        <v>1567972378</v>
      </c>
      <c r="K117" s="130"/>
      <c r="L117" s="130"/>
      <c r="M117" s="131"/>
      <c r="N117" s="108"/>
    </row>
    <row r="118" spans="1:14" x14ac:dyDescent="0.25">
      <c r="A118" s="109">
        <v>22</v>
      </c>
      <c r="B118" s="110" t="s">
        <v>330</v>
      </c>
      <c r="C118" s="111" t="s">
        <v>22</v>
      </c>
      <c r="D118" s="112">
        <f>SUM(D119:D123)</f>
        <v>654116904</v>
      </c>
      <c r="E118" s="112">
        <f>SUM(E119:E123)</f>
        <v>654116904</v>
      </c>
      <c r="F118" s="112">
        <f>SUM(F119:F123)</f>
        <v>182998381</v>
      </c>
      <c r="G118" s="113">
        <f t="shared" si="16"/>
        <v>27.976402976431871</v>
      </c>
      <c r="H118" s="113">
        <f t="shared" si="9"/>
        <v>27.976402976431871</v>
      </c>
      <c r="I118" s="114">
        <f>SUM(I119:I123)</f>
        <v>471118523</v>
      </c>
      <c r="J118" s="114">
        <f>SUM(J119:J123)</f>
        <v>471118523</v>
      </c>
      <c r="K118" s="132"/>
      <c r="L118" s="43"/>
      <c r="M118" s="116"/>
      <c r="N118" s="108"/>
    </row>
    <row r="119" spans="1:14" x14ac:dyDescent="0.25">
      <c r="A119" s="54" t="s">
        <v>194</v>
      </c>
      <c r="B119" s="55" t="s">
        <v>241</v>
      </c>
      <c r="C119" s="56" t="s">
        <v>79</v>
      </c>
      <c r="D119" s="57">
        <v>13421304</v>
      </c>
      <c r="E119" s="57">
        <v>13421304</v>
      </c>
      <c r="F119" s="58">
        <v>3493301</v>
      </c>
      <c r="G119" s="50">
        <f t="shared" si="16"/>
        <v>26.028029765215067</v>
      </c>
      <c r="H119" s="50">
        <f t="shared" si="9"/>
        <v>26.028029765215067</v>
      </c>
      <c r="I119" s="51">
        <f>D119-F119</f>
        <v>9928003</v>
      </c>
      <c r="J119" s="51">
        <f t="shared" ref="J119:J122" si="17">E119-F119</f>
        <v>9928003</v>
      </c>
      <c r="K119" s="59"/>
      <c r="L119" s="59"/>
      <c r="M119" s="78"/>
      <c r="N119" s="108"/>
    </row>
    <row r="120" spans="1:14" x14ac:dyDescent="0.25">
      <c r="A120" s="54" t="s">
        <v>196</v>
      </c>
      <c r="B120" s="55" t="s">
        <v>242</v>
      </c>
      <c r="C120" s="56" t="s">
        <v>80</v>
      </c>
      <c r="D120" s="57">
        <v>9444000</v>
      </c>
      <c r="E120" s="57">
        <v>9444000</v>
      </c>
      <c r="F120" s="58">
        <v>1075000</v>
      </c>
      <c r="G120" s="50">
        <f t="shared" si="16"/>
        <v>11.382888606522659</v>
      </c>
      <c r="H120" s="50">
        <f t="shared" si="9"/>
        <v>11.382888606522659</v>
      </c>
      <c r="I120" s="51">
        <f>D120-F120</f>
        <v>8369000</v>
      </c>
      <c r="J120" s="51">
        <f t="shared" si="17"/>
        <v>8369000</v>
      </c>
      <c r="K120" s="59"/>
      <c r="L120" s="59"/>
      <c r="M120" s="78"/>
      <c r="N120" s="108"/>
    </row>
    <row r="121" spans="1:14" x14ac:dyDescent="0.25">
      <c r="A121" s="54" t="s">
        <v>200</v>
      </c>
      <c r="B121" s="55" t="s">
        <v>243</v>
      </c>
      <c r="C121" s="56" t="s">
        <v>81</v>
      </c>
      <c r="D121" s="57">
        <v>579171600</v>
      </c>
      <c r="E121" s="57">
        <v>579171600</v>
      </c>
      <c r="F121" s="58">
        <v>170971251</v>
      </c>
      <c r="G121" s="50">
        <f t="shared" si="16"/>
        <v>29.519964549366719</v>
      </c>
      <c r="H121" s="50">
        <f t="shared" si="9"/>
        <v>29.519964549366719</v>
      </c>
      <c r="I121" s="51">
        <f>D121-F121</f>
        <v>408200349</v>
      </c>
      <c r="J121" s="51">
        <f t="shared" si="17"/>
        <v>408200349</v>
      </c>
      <c r="K121" s="59"/>
      <c r="L121" s="59"/>
      <c r="M121" s="78"/>
      <c r="N121" s="108"/>
    </row>
    <row r="122" spans="1:14" x14ac:dyDescent="0.25">
      <c r="A122" s="81" t="s">
        <v>202</v>
      </c>
      <c r="B122" s="82" t="s">
        <v>244</v>
      </c>
      <c r="C122" s="83" t="s">
        <v>82</v>
      </c>
      <c r="D122" s="84">
        <v>14280000</v>
      </c>
      <c r="E122" s="84">
        <v>14280000</v>
      </c>
      <c r="F122" s="58">
        <v>3570000</v>
      </c>
      <c r="G122" s="50">
        <f t="shared" si="16"/>
        <v>25</v>
      </c>
      <c r="H122" s="50">
        <f t="shared" si="9"/>
        <v>25</v>
      </c>
      <c r="I122" s="51">
        <f>D122-F122</f>
        <v>10710000</v>
      </c>
      <c r="J122" s="51">
        <f t="shared" si="17"/>
        <v>10710000</v>
      </c>
      <c r="K122" s="88"/>
      <c r="L122" s="88"/>
      <c r="M122" s="89"/>
      <c r="N122" s="108"/>
    </row>
    <row r="123" spans="1:14" x14ac:dyDescent="0.25">
      <c r="A123" s="70" t="s">
        <v>204</v>
      </c>
      <c r="B123" s="71" t="s">
        <v>245</v>
      </c>
      <c r="C123" s="72" t="s">
        <v>83</v>
      </c>
      <c r="D123" s="73">
        <v>37800000</v>
      </c>
      <c r="E123" s="73">
        <v>37800000</v>
      </c>
      <c r="F123" s="58">
        <v>3888829</v>
      </c>
      <c r="G123" s="75">
        <f t="shared" si="16"/>
        <v>10.287907407407406</v>
      </c>
      <c r="H123" s="75">
        <f t="shared" si="9"/>
        <v>10.287907407407406</v>
      </c>
      <c r="I123" s="76">
        <f>D123-F123</f>
        <v>33911171</v>
      </c>
      <c r="J123" s="51">
        <f>E123-F123</f>
        <v>33911171</v>
      </c>
      <c r="K123" s="77"/>
      <c r="L123" s="77"/>
      <c r="M123" s="79"/>
      <c r="N123" s="108"/>
    </row>
    <row r="124" spans="1:14" x14ac:dyDescent="0.25">
      <c r="A124" s="36">
        <v>23</v>
      </c>
      <c r="B124" s="37" t="s">
        <v>331</v>
      </c>
      <c r="C124" s="38" t="s">
        <v>23</v>
      </c>
      <c r="D124" s="39">
        <f>SUM(D125:D134)</f>
        <v>248734007</v>
      </c>
      <c r="E124" s="39">
        <f>SUM(E125:E134)</f>
        <v>248734007</v>
      </c>
      <c r="F124" s="39">
        <f>SUM(F125:F134)</f>
        <v>66230200</v>
      </c>
      <c r="G124" s="42">
        <f t="shared" si="16"/>
        <v>26.626917967031343</v>
      </c>
      <c r="H124" s="42">
        <f t="shared" si="9"/>
        <v>26.626917967031343</v>
      </c>
      <c r="I124" s="133">
        <f>SUM(I125:I134)</f>
        <v>182503807</v>
      </c>
      <c r="J124" s="133">
        <f>SUM(J125:J134)</f>
        <v>182503807</v>
      </c>
      <c r="K124" s="134"/>
      <c r="L124" s="43"/>
      <c r="M124" s="44"/>
      <c r="N124" s="108"/>
    </row>
    <row r="125" spans="1:14" x14ac:dyDescent="0.25">
      <c r="A125" s="54" t="s">
        <v>194</v>
      </c>
      <c r="B125" s="55" t="s">
        <v>362</v>
      </c>
      <c r="C125" s="56" t="s">
        <v>363</v>
      </c>
      <c r="D125" s="57">
        <v>1316349</v>
      </c>
      <c r="E125" s="57">
        <v>1316349</v>
      </c>
      <c r="F125" s="58">
        <v>75000</v>
      </c>
      <c r="G125" s="50">
        <f t="shared" si="16"/>
        <v>5.6975771622875087</v>
      </c>
      <c r="H125" s="50">
        <f t="shared" si="9"/>
        <v>5.6975771622875087</v>
      </c>
      <c r="I125" s="51">
        <f t="shared" ref="I125:I134" si="18">D125-F125</f>
        <v>1241349</v>
      </c>
      <c r="J125" s="51">
        <f t="shared" ref="J125:J133" si="19">E125-F125</f>
        <v>1241349</v>
      </c>
      <c r="K125" s="59"/>
      <c r="L125" s="59"/>
      <c r="M125" s="78"/>
      <c r="N125" s="108"/>
    </row>
    <row r="126" spans="1:14" ht="30" x14ac:dyDescent="0.25">
      <c r="A126" s="54" t="s">
        <v>196</v>
      </c>
      <c r="B126" s="55" t="s">
        <v>470</v>
      </c>
      <c r="C126" s="56" t="s">
        <v>469</v>
      </c>
      <c r="D126" s="57">
        <v>18789999</v>
      </c>
      <c r="E126" s="57">
        <v>18789999</v>
      </c>
      <c r="F126" s="58">
        <v>5000000</v>
      </c>
      <c r="G126" s="50">
        <f t="shared" si="16"/>
        <v>26.609900298557758</v>
      </c>
      <c r="H126" s="50">
        <f t="shared" si="9"/>
        <v>26.609900298557758</v>
      </c>
      <c r="I126" s="51">
        <f t="shared" si="18"/>
        <v>13789999</v>
      </c>
      <c r="J126" s="51">
        <f t="shared" si="19"/>
        <v>13789999</v>
      </c>
      <c r="K126" s="121"/>
      <c r="L126" s="121"/>
      <c r="M126" s="122"/>
      <c r="N126" s="108"/>
    </row>
    <row r="127" spans="1:14" ht="30" x14ac:dyDescent="0.25">
      <c r="A127" s="54" t="s">
        <v>200</v>
      </c>
      <c r="B127" s="55" t="s">
        <v>246</v>
      </c>
      <c r="C127" s="56" t="s">
        <v>149</v>
      </c>
      <c r="D127" s="57">
        <v>27119309</v>
      </c>
      <c r="E127" s="57">
        <v>27119309</v>
      </c>
      <c r="F127" s="58">
        <v>0</v>
      </c>
      <c r="G127" s="50">
        <f t="shared" si="16"/>
        <v>0</v>
      </c>
      <c r="H127" s="50">
        <f t="shared" si="9"/>
        <v>0</v>
      </c>
      <c r="I127" s="51">
        <f t="shared" si="18"/>
        <v>27119309</v>
      </c>
      <c r="J127" s="51">
        <f t="shared" si="19"/>
        <v>27119309</v>
      </c>
      <c r="K127" s="106"/>
      <c r="L127" s="106"/>
      <c r="M127" s="78"/>
      <c r="N127" s="108"/>
    </row>
    <row r="128" spans="1:14" ht="30" x14ac:dyDescent="0.25">
      <c r="A128" s="54" t="s">
        <v>202</v>
      </c>
      <c r="B128" s="55" t="s">
        <v>247</v>
      </c>
      <c r="C128" s="56" t="s">
        <v>84</v>
      </c>
      <c r="D128" s="57">
        <v>27505278</v>
      </c>
      <c r="E128" s="57">
        <v>27505278</v>
      </c>
      <c r="F128" s="58">
        <v>16750000</v>
      </c>
      <c r="G128" s="50">
        <f t="shared" si="16"/>
        <v>60.897403036609923</v>
      </c>
      <c r="H128" s="50">
        <f t="shared" si="9"/>
        <v>60.897403036609923</v>
      </c>
      <c r="I128" s="51">
        <f t="shared" si="18"/>
        <v>10755278</v>
      </c>
      <c r="J128" s="51">
        <f t="shared" si="19"/>
        <v>10755278</v>
      </c>
      <c r="K128" s="59"/>
      <c r="L128" s="59"/>
      <c r="M128" s="78"/>
      <c r="N128" s="108"/>
    </row>
    <row r="129" spans="1:14" ht="30" x14ac:dyDescent="0.25">
      <c r="A129" s="54" t="s">
        <v>204</v>
      </c>
      <c r="B129" s="55" t="s">
        <v>248</v>
      </c>
      <c r="C129" s="56" t="s">
        <v>86</v>
      </c>
      <c r="D129" s="57">
        <v>62158912</v>
      </c>
      <c r="E129" s="57">
        <v>62158912</v>
      </c>
      <c r="F129" s="58">
        <v>21445200</v>
      </c>
      <c r="G129" s="50">
        <f t="shared" si="16"/>
        <v>34.500603871573553</v>
      </c>
      <c r="H129" s="50">
        <f t="shared" si="9"/>
        <v>34.500603871573553</v>
      </c>
      <c r="I129" s="51">
        <f t="shared" si="18"/>
        <v>40713712</v>
      </c>
      <c r="J129" s="51">
        <f t="shared" si="19"/>
        <v>40713712</v>
      </c>
      <c r="K129" s="59"/>
      <c r="L129" s="59"/>
      <c r="M129" s="78"/>
      <c r="N129" s="108"/>
    </row>
    <row r="130" spans="1:14" ht="30" x14ac:dyDescent="0.25">
      <c r="A130" s="54" t="s">
        <v>206</v>
      </c>
      <c r="B130" s="55" t="s">
        <v>233</v>
      </c>
      <c r="C130" s="56" t="s">
        <v>85</v>
      </c>
      <c r="D130" s="57">
        <v>2466198</v>
      </c>
      <c r="E130" s="57">
        <v>2466198</v>
      </c>
      <c r="F130" s="58">
        <v>0</v>
      </c>
      <c r="G130" s="50">
        <f t="shared" si="16"/>
        <v>0</v>
      </c>
      <c r="H130" s="50">
        <f t="shared" si="9"/>
        <v>0</v>
      </c>
      <c r="I130" s="51">
        <f t="shared" si="18"/>
        <v>2466198</v>
      </c>
      <c r="J130" s="51">
        <f t="shared" si="19"/>
        <v>2466198</v>
      </c>
      <c r="K130" s="59"/>
      <c r="L130" s="59"/>
      <c r="M130" s="78"/>
      <c r="N130" s="108"/>
    </row>
    <row r="131" spans="1:14" ht="30" x14ac:dyDescent="0.25">
      <c r="A131" s="54" t="s">
        <v>208</v>
      </c>
      <c r="B131" s="55" t="s">
        <v>249</v>
      </c>
      <c r="C131" s="56" t="s">
        <v>87</v>
      </c>
      <c r="D131" s="57">
        <v>7265261</v>
      </c>
      <c r="E131" s="57">
        <v>7265261</v>
      </c>
      <c r="F131" s="58">
        <v>2800000</v>
      </c>
      <c r="G131" s="50">
        <f t="shared" si="16"/>
        <v>38.539565199378245</v>
      </c>
      <c r="H131" s="50">
        <f t="shared" si="9"/>
        <v>38.539565199378245</v>
      </c>
      <c r="I131" s="51">
        <f t="shared" si="18"/>
        <v>4465261</v>
      </c>
      <c r="J131" s="51">
        <f t="shared" si="19"/>
        <v>4465261</v>
      </c>
      <c r="K131" s="59"/>
      <c r="L131" s="59"/>
      <c r="M131" s="78"/>
      <c r="N131" s="108"/>
    </row>
    <row r="132" spans="1:14" ht="30" x14ac:dyDescent="0.25">
      <c r="A132" s="54" t="s">
        <v>210</v>
      </c>
      <c r="B132" s="55" t="s">
        <v>250</v>
      </c>
      <c r="C132" s="56" t="s">
        <v>150</v>
      </c>
      <c r="D132" s="57">
        <v>2018180</v>
      </c>
      <c r="E132" s="57">
        <v>2018180</v>
      </c>
      <c r="F132" s="58">
        <v>1500000</v>
      </c>
      <c r="G132" s="50">
        <f t="shared" si="16"/>
        <v>74.324391283235386</v>
      </c>
      <c r="H132" s="50">
        <f t="shared" si="9"/>
        <v>74.324391283235386</v>
      </c>
      <c r="I132" s="51">
        <f t="shared" si="18"/>
        <v>518180</v>
      </c>
      <c r="J132" s="51">
        <f t="shared" si="19"/>
        <v>518180</v>
      </c>
      <c r="K132" s="106"/>
      <c r="L132" s="106"/>
      <c r="M132" s="78"/>
      <c r="N132" s="108"/>
    </row>
    <row r="133" spans="1:14" ht="30" x14ac:dyDescent="0.25">
      <c r="A133" s="54" t="s">
        <v>212</v>
      </c>
      <c r="B133" s="55" t="s">
        <v>471</v>
      </c>
      <c r="C133" s="56" t="s">
        <v>364</v>
      </c>
      <c r="D133" s="57">
        <v>49640026</v>
      </c>
      <c r="E133" s="57">
        <v>49640026</v>
      </c>
      <c r="F133" s="58">
        <v>18660000</v>
      </c>
      <c r="G133" s="50">
        <f t="shared" si="16"/>
        <v>37.590633010546767</v>
      </c>
      <c r="H133" s="50">
        <f t="shared" si="9"/>
        <v>37.590633010546767</v>
      </c>
      <c r="I133" s="51">
        <f t="shared" si="18"/>
        <v>30980026</v>
      </c>
      <c r="J133" s="51">
        <f t="shared" si="19"/>
        <v>30980026</v>
      </c>
      <c r="K133" s="59"/>
      <c r="L133" s="59"/>
      <c r="M133" s="78"/>
      <c r="N133" s="108"/>
    </row>
    <row r="134" spans="1:14" ht="30" x14ac:dyDescent="0.25">
      <c r="A134" s="54" t="s">
        <v>214</v>
      </c>
      <c r="B134" s="55" t="s">
        <v>365</v>
      </c>
      <c r="C134" s="56" t="s">
        <v>366</v>
      </c>
      <c r="D134" s="57">
        <v>50454495</v>
      </c>
      <c r="E134" s="57">
        <v>50454495</v>
      </c>
      <c r="F134" s="58">
        <v>0</v>
      </c>
      <c r="G134" s="50">
        <f t="shared" si="16"/>
        <v>0</v>
      </c>
      <c r="H134" s="50">
        <f t="shared" si="9"/>
        <v>0</v>
      </c>
      <c r="I134" s="51">
        <f t="shared" si="18"/>
        <v>50454495</v>
      </c>
      <c r="J134" s="51">
        <f>E134-F134</f>
        <v>50454495</v>
      </c>
      <c r="K134" s="59"/>
      <c r="L134" s="59"/>
      <c r="M134" s="78"/>
      <c r="N134" s="108"/>
    </row>
    <row r="135" spans="1:14" x14ac:dyDescent="0.25">
      <c r="A135" s="36">
        <v>24</v>
      </c>
      <c r="B135" s="37" t="s">
        <v>332</v>
      </c>
      <c r="C135" s="38" t="s">
        <v>24</v>
      </c>
      <c r="D135" s="39">
        <f>SUM(D137:D144)</f>
        <v>1480619312</v>
      </c>
      <c r="E135" s="39">
        <f>SUM(E136:E144)</f>
        <v>1480619312</v>
      </c>
      <c r="F135" s="39">
        <f>SUM(F136:F144)</f>
        <v>566269264</v>
      </c>
      <c r="G135" s="41">
        <f>F135/D135*100</f>
        <v>38.245432800352397</v>
      </c>
      <c r="H135" s="41">
        <f t="shared" si="9"/>
        <v>38.245432800352397</v>
      </c>
      <c r="I135" s="68">
        <f>SUM(I136:I144)</f>
        <v>914350048</v>
      </c>
      <c r="J135" s="68">
        <f>SUM(J136:J144)</f>
        <v>914350048</v>
      </c>
      <c r="K135" s="120"/>
      <c r="L135" s="43"/>
      <c r="M135" s="44"/>
      <c r="N135" s="108"/>
    </row>
    <row r="136" spans="1:14" s="315" customFormat="1" x14ac:dyDescent="0.25">
      <c r="A136" s="316" t="s">
        <v>194</v>
      </c>
      <c r="B136" s="317" t="s">
        <v>197</v>
      </c>
      <c r="C136" s="318" t="s">
        <v>484</v>
      </c>
      <c r="D136" s="319">
        <v>0</v>
      </c>
      <c r="E136" s="319">
        <v>2974672</v>
      </c>
      <c r="F136" s="319">
        <v>0</v>
      </c>
      <c r="G136" s="50">
        <v>0</v>
      </c>
      <c r="H136" s="50">
        <f t="shared" si="9"/>
        <v>0</v>
      </c>
      <c r="I136" s="51">
        <f t="shared" ref="I136:I143" si="20">D136-F136</f>
        <v>0</v>
      </c>
      <c r="J136" s="51">
        <f t="shared" ref="J136:J143" si="21">E136-F136</f>
        <v>2974672</v>
      </c>
      <c r="K136" s="320"/>
      <c r="L136" s="52"/>
      <c r="M136" s="321"/>
      <c r="N136" s="322"/>
    </row>
    <row r="137" spans="1:14" x14ac:dyDescent="0.25">
      <c r="A137" s="54" t="s">
        <v>196</v>
      </c>
      <c r="B137" s="55" t="s">
        <v>272</v>
      </c>
      <c r="C137" s="56" t="s">
        <v>157</v>
      </c>
      <c r="D137" s="57">
        <v>1088520000</v>
      </c>
      <c r="E137" s="57">
        <v>819600000</v>
      </c>
      <c r="F137" s="58">
        <v>443780656</v>
      </c>
      <c r="G137" s="50">
        <f t="shared" si="16"/>
        <v>40.76917796641311</v>
      </c>
      <c r="H137" s="50">
        <f t="shared" si="9"/>
        <v>54.14600488042948</v>
      </c>
      <c r="I137" s="51">
        <f t="shared" si="20"/>
        <v>644739344</v>
      </c>
      <c r="J137" s="51">
        <f t="shared" si="21"/>
        <v>375819344</v>
      </c>
      <c r="K137" s="59"/>
      <c r="L137" s="59"/>
      <c r="M137" s="78"/>
      <c r="N137" s="108"/>
    </row>
    <row r="138" spans="1:14" x14ac:dyDescent="0.25">
      <c r="A138" s="54" t="s">
        <v>200</v>
      </c>
      <c r="B138" s="55" t="s">
        <v>256</v>
      </c>
      <c r="C138" s="56" t="s">
        <v>89</v>
      </c>
      <c r="D138" s="57">
        <v>173628000</v>
      </c>
      <c r="E138" s="57">
        <v>250796000</v>
      </c>
      <c r="F138" s="58">
        <v>57876000</v>
      </c>
      <c r="G138" s="50">
        <f t="shared" si="16"/>
        <v>33.333333333333329</v>
      </c>
      <c r="H138" s="50">
        <f t="shared" ref="H138:H201" si="22">F138/E138*100</f>
        <v>23.076923076923077</v>
      </c>
      <c r="I138" s="51">
        <f t="shared" si="20"/>
        <v>115752000</v>
      </c>
      <c r="J138" s="51">
        <f t="shared" si="21"/>
        <v>192920000</v>
      </c>
      <c r="K138" s="59"/>
      <c r="L138" s="59"/>
      <c r="M138" s="78"/>
      <c r="N138" s="108"/>
    </row>
    <row r="139" spans="1:14" x14ac:dyDescent="0.25">
      <c r="A139" s="54" t="s">
        <v>202</v>
      </c>
      <c r="B139" s="55" t="s">
        <v>257</v>
      </c>
      <c r="C139" s="56" t="s">
        <v>90</v>
      </c>
      <c r="D139" s="57">
        <v>115752000</v>
      </c>
      <c r="E139" s="57">
        <v>270088000</v>
      </c>
      <c r="F139" s="58">
        <v>38584000</v>
      </c>
      <c r="G139" s="50">
        <f t="shared" si="16"/>
        <v>33.333333333333329</v>
      </c>
      <c r="H139" s="50">
        <f t="shared" si="22"/>
        <v>14.285714285714285</v>
      </c>
      <c r="I139" s="51">
        <f t="shared" si="20"/>
        <v>77168000</v>
      </c>
      <c r="J139" s="51">
        <f t="shared" si="21"/>
        <v>231504000</v>
      </c>
      <c r="K139" s="59"/>
      <c r="L139" s="59"/>
      <c r="M139" s="78"/>
      <c r="N139" s="108"/>
    </row>
    <row r="140" spans="1:14" x14ac:dyDescent="0.25">
      <c r="A140" s="54" t="s">
        <v>204</v>
      </c>
      <c r="B140" s="55" t="s">
        <v>258</v>
      </c>
      <c r="C140" s="56" t="s">
        <v>91</v>
      </c>
      <c r="D140" s="57">
        <v>40549440</v>
      </c>
      <c r="E140" s="57">
        <v>29697280</v>
      </c>
      <c r="F140" s="58">
        <v>17751312</v>
      </c>
      <c r="G140" s="50">
        <f t="shared" si="16"/>
        <v>43.776959681810652</v>
      </c>
      <c r="H140" s="50">
        <f t="shared" si="22"/>
        <v>59.774201543036945</v>
      </c>
      <c r="I140" s="51">
        <f t="shared" si="20"/>
        <v>22798128</v>
      </c>
      <c r="J140" s="51">
        <f t="shared" si="21"/>
        <v>11945968</v>
      </c>
      <c r="K140" s="59"/>
      <c r="L140" s="59"/>
      <c r="M140" s="78"/>
      <c r="N140" s="108"/>
    </row>
    <row r="141" spans="1:14" x14ac:dyDescent="0.25">
      <c r="A141" s="81" t="s">
        <v>206</v>
      </c>
      <c r="B141" s="82" t="s">
        <v>259</v>
      </c>
      <c r="C141" s="83" t="s">
        <v>92</v>
      </c>
      <c r="D141" s="84">
        <v>2433080</v>
      </c>
      <c r="E141" s="84">
        <v>1781920</v>
      </c>
      <c r="F141" s="58">
        <v>1065116</v>
      </c>
      <c r="G141" s="50">
        <f t="shared" si="16"/>
        <v>43.776447958965591</v>
      </c>
      <c r="H141" s="50">
        <f t="shared" si="22"/>
        <v>59.773502738619023</v>
      </c>
      <c r="I141" s="51">
        <f t="shared" si="20"/>
        <v>1367964</v>
      </c>
      <c r="J141" s="51">
        <f t="shared" si="21"/>
        <v>716804</v>
      </c>
      <c r="K141" s="59"/>
      <c r="L141" s="59"/>
      <c r="M141" s="78"/>
      <c r="N141" s="108"/>
    </row>
    <row r="142" spans="1:14" x14ac:dyDescent="0.25">
      <c r="A142" s="301" t="s">
        <v>208</v>
      </c>
      <c r="B142" s="302" t="s">
        <v>260</v>
      </c>
      <c r="C142" s="303" t="s">
        <v>93</v>
      </c>
      <c r="D142" s="304">
        <v>3041208</v>
      </c>
      <c r="E142" s="304">
        <v>2227296</v>
      </c>
      <c r="F142" s="58">
        <v>1331388</v>
      </c>
      <c r="G142" s="50">
        <f t="shared" si="16"/>
        <v>43.778261795970543</v>
      </c>
      <c r="H142" s="50">
        <f t="shared" si="22"/>
        <v>59.775979483642949</v>
      </c>
      <c r="I142" s="51">
        <f t="shared" si="20"/>
        <v>1709820</v>
      </c>
      <c r="J142" s="51">
        <f t="shared" si="21"/>
        <v>895908</v>
      </c>
      <c r="K142" s="59"/>
      <c r="L142" s="59"/>
      <c r="M142" s="78"/>
      <c r="N142" s="108"/>
    </row>
    <row r="143" spans="1:14" x14ac:dyDescent="0.25">
      <c r="A143" s="305" t="s">
        <v>210</v>
      </c>
      <c r="B143" s="60" t="s">
        <v>472</v>
      </c>
      <c r="C143" s="61" t="s">
        <v>473</v>
      </c>
      <c r="D143" s="62">
        <v>4304136</v>
      </c>
      <c r="E143" s="62">
        <v>24817824</v>
      </c>
      <c r="F143" s="58">
        <v>5880792</v>
      </c>
      <c r="G143" s="50">
        <f t="shared" si="16"/>
        <v>136.63118451647438</v>
      </c>
      <c r="H143" s="50">
        <f t="shared" si="22"/>
        <v>23.695840537832812</v>
      </c>
      <c r="I143" s="51">
        <f t="shared" si="20"/>
        <v>-1576656</v>
      </c>
      <c r="J143" s="51">
        <f t="shared" si="21"/>
        <v>18937032</v>
      </c>
      <c r="K143" s="88"/>
      <c r="L143" s="88"/>
      <c r="M143" s="89"/>
      <c r="N143" s="108"/>
    </row>
    <row r="144" spans="1:14" ht="30" x14ac:dyDescent="0.25">
      <c r="A144" s="135" t="s">
        <v>212</v>
      </c>
      <c r="B144" s="136" t="s">
        <v>290</v>
      </c>
      <c r="C144" s="137" t="s">
        <v>104</v>
      </c>
      <c r="D144" s="138">
        <v>52391448</v>
      </c>
      <c r="E144" s="138">
        <v>78636320</v>
      </c>
      <c r="F144" s="58">
        <v>0</v>
      </c>
      <c r="G144" s="139">
        <f t="shared" si="16"/>
        <v>0</v>
      </c>
      <c r="H144" s="139">
        <f t="shared" si="22"/>
        <v>0</v>
      </c>
      <c r="I144" s="140">
        <f>D144-F144</f>
        <v>52391448</v>
      </c>
      <c r="J144" s="51">
        <f>E144-F144</f>
        <v>78636320</v>
      </c>
      <c r="K144" s="141"/>
      <c r="L144" s="141"/>
      <c r="M144" s="142"/>
      <c r="N144" s="108"/>
    </row>
    <row r="145" spans="1:15" ht="30" x14ac:dyDescent="0.25">
      <c r="A145" s="123" t="s">
        <v>116</v>
      </c>
      <c r="B145" s="124" t="s">
        <v>140</v>
      </c>
      <c r="C145" s="125" t="s">
        <v>181</v>
      </c>
      <c r="D145" s="126">
        <f>D146+D148+D152+D154</f>
        <v>1026784786</v>
      </c>
      <c r="E145" s="126">
        <f>E146+E148+E152+E154</f>
        <v>977200513</v>
      </c>
      <c r="F145" s="127">
        <f>F146+F148+F152+F154</f>
        <v>215402523</v>
      </c>
      <c r="G145" s="128">
        <f t="shared" si="16"/>
        <v>20.978351640671853</v>
      </c>
      <c r="H145" s="128">
        <f t="shared" si="22"/>
        <v>22.042817224759276</v>
      </c>
      <c r="I145" s="129">
        <f>I146+I148+I152+I154</f>
        <v>811382263</v>
      </c>
      <c r="J145" s="129">
        <f>J146+J148+J152+J154</f>
        <v>761797990</v>
      </c>
      <c r="K145" s="130"/>
      <c r="L145" s="130"/>
      <c r="M145" s="131"/>
      <c r="N145" s="108"/>
    </row>
    <row r="146" spans="1:15" ht="30" x14ac:dyDescent="0.25">
      <c r="A146" s="109">
        <v>25</v>
      </c>
      <c r="B146" s="110" t="s">
        <v>333</v>
      </c>
      <c r="C146" s="111" t="s">
        <v>182</v>
      </c>
      <c r="D146" s="112">
        <f>D147</f>
        <v>43959999</v>
      </c>
      <c r="E146" s="112">
        <f>E147</f>
        <v>39910050</v>
      </c>
      <c r="F146" s="112">
        <f>F147</f>
        <v>15648283</v>
      </c>
      <c r="G146" s="113">
        <f t="shared" si="16"/>
        <v>35.596640937139242</v>
      </c>
      <c r="H146" s="113">
        <f t="shared" si="22"/>
        <v>39.208878465449175</v>
      </c>
      <c r="I146" s="114">
        <f>I147</f>
        <v>28311716</v>
      </c>
      <c r="J146" s="114">
        <f>J147</f>
        <v>24261767</v>
      </c>
      <c r="K146" s="132"/>
      <c r="L146" s="43"/>
      <c r="M146" s="116"/>
      <c r="N146" s="108"/>
    </row>
    <row r="147" spans="1:15" ht="30" x14ac:dyDescent="0.25">
      <c r="A147" s="70" t="s">
        <v>194</v>
      </c>
      <c r="B147" s="71" t="s">
        <v>261</v>
      </c>
      <c r="C147" s="72" t="s">
        <v>94</v>
      </c>
      <c r="D147" s="73">
        <v>43959999</v>
      </c>
      <c r="E147" s="73">
        <v>39910050</v>
      </c>
      <c r="F147" s="58">
        <v>15648283</v>
      </c>
      <c r="G147" s="75">
        <f t="shared" si="16"/>
        <v>35.596640937139242</v>
      </c>
      <c r="H147" s="75">
        <f t="shared" si="22"/>
        <v>39.208878465449175</v>
      </c>
      <c r="I147" s="76">
        <f>D147-F147</f>
        <v>28311716</v>
      </c>
      <c r="J147" s="51">
        <f>E147-F147</f>
        <v>24261767</v>
      </c>
      <c r="K147" s="77"/>
      <c r="L147" s="77"/>
      <c r="M147" s="79"/>
      <c r="N147" s="108"/>
    </row>
    <row r="148" spans="1:15" s="103" customFormat="1" ht="30" x14ac:dyDescent="0.25">
      <c r="A148" s="36">
        <v>26</v>
      </c>
      <c r="B148" s="37" t="s">
        <v>334</v>
      </c>
      <c r="C148" s="38" t="s">
        <v>183</v>
      </c>
      <c r="D148" s="39">
        <f>SUM(D149:D151)</f>
        <v>387108164</v>
      </c>
      <c r="E148" s="39">
        <f>SUM(E149:E151)</f>
        <v>341573840</v>
      </c>
      <c r="F148" s="39">
        <f>SUM(F149:F151)</f>
        <v>64148000</v>
      </c>
      <c r="G148" s="41">
        <f t="shared" si="16"/>
        <v>16.571079084759369</v>
      </c>
      <c r="H148" s="41">
        <f t="shared" si="22"/>
        <v>18.780126721648237</v>
      </c>
      <c r="I148" s="68">
        <f>SUM(I149:I151)</f>
        <v>322960164</v>
      </c>
      <c r="J148" s="68">
        <f>SUM(J149:J151)</f>
        <v>277425840</v>
      </c>
      <c r="K148" s="43"/>
      <c r="L148" s="43"/>
      <c r="M148" s="44"/>
      <c r="N148" s="104"/>
    </row>
    <row r="149" spans="1:15" ht="30" x14ac:dyDescent="0.25">
      <c r="A149" s="54" t="s">
        <v>194</v>
      </c>
      <c r="B149" s="55" t="s">
        <v>262</v>
      </c>
      <c r="C149" s="56" t="s">
        <v>151</v>
      </c>
      <c r="D149" s="57">
        <v>73779988</v>
      </c>
      <c r="E149" s="57">
        <v>55244700</v>
      </c>
      <c r="F149" s="58">
        <v>14040500</v>
      </c>
      <c r="G149" s="50">
        <f t="shared" si="16"/>
        <v>19.030228088407931</v>
      </c>
      <c r="H149" s="50">
        <f t="shared" si="22"/>
        <v>25.415107693588705</v>
      </c>
      <c r="I149" s="51">
        <f>D149-F149</f>
        <v>59739488</v>
      </c>
      <c r="J149" s="51">
        <f t="shared" ref="J149:J150" si="23">E149-F149</f>
        <v>41204200</v>
      </c>
      <c r="K149" s="59"/>
      <c r="L149" s="59"/>
      <c r="M149" s="78"/>
      <c r="N149" s="108"/>
    </row>
    <row r="150" spans="1:15" ht="30" x14ac:dyDescent="0.25">
      <c r="A150" s="54" t="s">
        <v>196</v>
      </c>
      <c r="B150" s="55" t="s">
        <v>261</v>
      </c>
      <c r="C150" s="56" t="s">
        <v>94</v>
      </c>
      <c r="D150" s="57">
        <v>305759996</v>
      </c>
      <c r="E150" s="57">
        <v>278760960</v>
      </c>
      <c r="F150" s="58">
        <v>47272800</v>
      </c>
      <c r="G150" s="50">
        <f t="shared" si="16"/>
        <v>15.460753734442095</v>
      </c>
      <c r="H150" s="50">
        <f t="shared" si="22"/>
        <v>16.958185249469654</v>
      </c>
      <c r="I150" s="51">
        <f>D150-F150</f>
        <v>258487196</v>
      </c>
      <c r="J150" s="51">
        <f t="shared" si="23"/>
        <v>231488160</v>
      </c>
      <c r="K150" s="59"/>
      <c r="L150" s="59"/>
      <c r="M150" s="78"/>
      <c r="N150" s="108"/>
    </row>
    <row r="151" spans="1:15" ht="30" x14ac:dyDescent="0.25">
      <c r="A151" s="70" t="s">
        <v>200</v>
      </c>
      <c r="B151" s="71" t="s">
        <v>263</v>
      </c>
      <c r="C151" s="72" t="s">
        <v>95</v>
      </c>
      <c r="D151" s="73">
        <v>7568180</v>
      </c>
      <c r="E151" s="73">
        <v>7568180</v>
      </c>
      <c r="F151" s="58">
        <v>2834700</v>
      </c>
      <c r="G151" s="75">
        <f t="shared" si="16"/>
        <v>37.455504493814892</v>
      </c>
      <c r="H151" s="75">
        <f t="shared" si="22"/>
        <v>37.455504493814892</v>
      </c>
      <c r="I151" s="76">
        <f>D151-F151</f>
        <v>4733480</v>
      </c>
      <c r="J151" s="51">
        <f>E151-F151</f>
        <v>4733480</v>
      </c>
      <c r="K151" s="77"/>
      <c r="L151" s="77"/>
      <c r="M151" s="79"/>
      <c r="N151" s="108"/>
    </row>
    <row r="152" spans="1:15" x14ac:dyDescent="0.25">
      <c r="A152" s="36">
        <v>27</v>
      </c>
      <c r="B152" s="37" t="s">
        <v>335</v>
      </c>
      <c r="C152" s="38" t="s">
        <v>25</v>
      </c>
      <c r="D152" s="39">
        <f>D153</f>
        <v>30269700</v>
      </c>
      <c r="E152" s="39">
        <f>E153</f>
        <v>30269700</v>
      </c>
      <c r="F152" s="39">
        <f>F153</f>
        <v>4991000</v>
      </c>
      <c r="G152" s="41">
        <f t="shared" si="16"/>
        <v>16.488435630349819</v>
      </c>
      <c r="H152" s="41">
        <f t="shared" si="22"/>
        <v>16.488435630349819</v>
      </c>
      <c r="I152" s="68">
        <f>I153</f>
        <v>25278700</v>
      </c>
      <c r="J152" s="68">
        <f>J153</f>
        <v>25278700</v>
      </c>
      <c r="K152" s="120"/>
      <c r="L152" s="43"/>
      <c r="M152" s="44"/>
      <c r="N152" s="108"/>
    </row>
    <row r="153" spans="1:15" ht="30" x14ac:dyDescent="0.25">
      <c r="A153" s="70" t="s">
        <v>194</v>
      </c>
      <c r="B153" s="71" t="s">
        <v>232</v>
      </c>
      <c r="C153" s="72" t="s">
        <v>98</v>
      </c>
      <c r="D153" s="73">
        <v>30269700</v>
      </c>
      <c r="E153" s="73">
        <v>30269700</v>
      </c>
      <c r="F153" s="74">
        <v>4991000</v>
      </c>
      <c r="G153" s="75">
        <f t="shared" si="16"/>
        <v>16.488435630349819</v>
      </c>
      <c r="H153" s="75">
        <f t="shared" si="22"/>
        <v>16.488435630349819</v>
      </c>
      <c r="I153" s="76">
        <f>D153-F153</f>
        <v>25278700</v>
      </c>
      <c r="J153" s="51">
        <f>E153-F153</f>
        <v>25278700</v>
      </c>
      <c r="K153" s="77"/>
      <c r="L153" s="77"/>
      <c r="M153" s="79"/>
      <c r="N153" s="108"/>
      <c r="O153" s="3"/>
    </row>
    <row r="154" spans="1:15" ht="30" x14ac:dyDescent="0.25">
      <c r="A154" s="36">
        <v>28</v>
      </c>
      <c r="B154" s="37" t="s">
        <v>336</v>
      </c>
      <c r="C154" s="38" t="s">
        <v>152</v>
      </c>
      <c r="D154" s="39">
        <f>SUM(D155:D160)</f>
        <v>565446923</v>
      </c>
      <c r="E154" s="39">
        <f>SUM(E155:E160)</f>
        <v>565446923</v>
      </c>
      <c r="F154" s="39">
        <f>SUM(F155:F160)</f>
        <v>130615240</v>
      </c>
      <c r="G154" s="41">
        <f t="shared" si="16"/>
        <v>23.099469585406162</v>
      </c>
      <c r="H154" s="41">
        <f t="shared" si="22"/>
        <v>23.099469585406162</v>
      </c>
      <c r="I154" s="68">
        <f>SUM(I155:I160)</f>
        <v>434831683</v>
      </c>
      <c r="J154" s="68">
        <f>SUM(J155:J160)</f>
        <v>434831683</v>
      </c>
      <c r="K154" s="143"/>
      <c r="L154" s="43"/>
      <c r="M154" s="144"/>
      <c r="N154" s="108"/>
      <c r="O154" s="3"/>
    </row>
    <row r="155" spans="1:15" x14ac:dyDescent="0.25">
      <c r="A155" s="54" t="s">
        <v>194</v>
      </c>
      <c r="B155" s="55" t="s">
        <v>264</v>
      </c>
      <c r="C155" s="56" t="s">
        <v>371</v>
      </c>
      <c r="D155" s="57">
        <v>7966700</v>
      </c>
      <c r="E155" s="57">
        <v>7966700</v>
      </c>
      <c r="F155" s="58">
        <v>4350240</v>
      </c>
      <c r="G155" s="50">
        <f t="shared" si="16"/>
        <v>54.605294538516581</v>
      </c>
      <c r="H155" s="50">
        <f t="shared" si="22"/>
        <v>54.605294538516581</v>
      </c>
      <c r="I155" s="51">
        <f t="shared" ref="I155:I160" si="24">D155-F155</f>
        <v>3616460</v>
      </c>
      <c r="J155" s="51">
        <f t="shared" ref="J155:J159" si="25">E155-F155</f>
        <v>3616460</v>
      </c>
      <c r="K155" s="106"/>
      <c r="L155" s="106"/>
      <c r="M155" s="78"/>
      <c r="N155" s="108"/>
      <c r="O155" s="3"/>
    </row>
    <row r="156" spans="1:15" x14ac:dyDescent="0.25">
      <c r="A156" s="54" t="s">
        <v>196</v>
      </c>
      <c r="B156" s="55" t="s">
        <v>265</v>
      </c>
      <c r="C156" s="56" t="s">
        <v>153</v>
      </c>
      <c r="D156" s="57">
        <v>18744570</v>
      </c>
      <c r="E156" s="57">
        <v>18744570</v>
      </c>
      <c r="F156" s="58">
        <v>4650000</v>
      </c>
      <c r="G156" s="50">
        <f t="shared" si="16"/>
        <v>24.807184160532891</v>
      </c>
      <c r="H156" s="50">
        <f t="shared" si="22"/>
        <v>24.807184160532891</v>
      </c>
      <c r="I156" s="51">
        <f t="shared" si="24"/>
        <v>14094570</v>
      </c>
      <c r="J156" s="51">
        <f t="shared" si="25"/>
        <v>14094570</v>
      </c>
      <c r="K156" s="59"/>
      <c r="L156" s="59"/>
      <c r="M156" s="78"/>
      <c r="N156" s="108"/>
    </row>
    <row r="157" spans="1:15" x14ac:dyDescent="0.25">
      <c r="A157" s="54" t="s">
        <v>200</v>
      </c>
      <c r="B157" s="55" t="s">
        <v>367</v>
      </c>
      <c r="C157" s="56" t="s">
        <v>368</v>
      </c>
      <c r="D157" s="57">
        <v>21440000</v>
      </c>
      <c r="E157" s="57">
        <v>21440000</v>
      </c>
      <c r="F157" s="58">
        <v>1500000</v>
      </c>
      <c r="G157" s="50">
        <f t="shared" si="16"/>
        <v>6.996268656716417</v>
      </c>
      <c r="H157" s="50">
        <f t="shared" si="22"/>
        <v>6.996268656716417</v>
      </c>
      <c r="I157" s="51">
        <f t="shared" si="24"/>
        <v>19940000</v>
      </c>
      <c r="J157" s="51">
        <f t="shared" si="25"/>
        <v>19940000</v>
      </c>
      <c r="K157" s="59"/>
      <c r="L157" s="59"/>
      <c r="M157" s="78"/>
      <c r="N157" s="108"/>
    </row>
    <row r="158" spans="1:15" ht="30" x14ac:dyDescent="0.25">
      <c r="A158" s="54" t="s">
        <v>202</v>
      </c>
      <c r="B158" s="55" t="s">
        <v>475</v>
      </c>
      <c r="C158" s="56" t="s">
        <v>474</v>
      </c>
      <c r="D158" s="57">
        <v>137462400</v>
      </c>
      <c r="E158" s="57">
        <v>137462400</v>
      </c>
      <c r="F158" s="58">
        <v>46260000</v>
      </c>
      <c r="G158" s="50">
        <f t="shared" si="16"/>
        <v>33.652838885397024</v>
      </c>
      <c r="H158" s="50">
        <f t="shared" si="22"/>
        <v>33.652838885397024</v>
      </c>
      <c r="I158" s="51">
        <f t="shared" si="24"/>
        <v>91202400</v>
      </c>
      <c r="J158" s="51">
        <f t="shared" si="25"/>
        <v>91202400</v>
      </c>
      <c r="K158" s="59"/>
      <c r="L158" s="59"/>
      <c r="M158" s="78"/>
      <c r="N158" s="108"/>
    </row>
    <row r="159" spans="1:15" x14ac:dyDescent="0.25">
      <c r="A159" s="54" t="s">
        <v>204</v>
      </c>
      <c r="B159" s="55" t="s">
        <v>266</v>
      </c>
      <c r="C159" s="56" t="s">
        <v>96</v>
      </c>
      <c r="D159" s="57">
        <v>36327103</v>
      </c>
      <c r="E159" s="57">
        <v>36327103</v>
      </c>
      <c r="F159" s="58">
        <v>11915000</v>
      </c>
      <c r="G159" s="50">
        <f t="shared" si="16"/>
        <v>32.799202292569269</v>
      </c>
      <c r="H159" s="50">
        <f t="shared" si="22"/>
        <v>32.799202292569269</v>
      </c>
      <c r="I159" s="51">
        <f t="shared" si="24"/>
        <v>24412103</v>
      </c>
      <c r="J159" s="51">
        <f t="shared" si="25"/>
        <v>24412103</v>
      </c>
      <c r="K159" s="59"/>
      <c r="L159" s="59"/>
      <c r="M159" s="78"/>
      <c r="N159" s="108"/>
    </row>
    <row r="160" spans="1:15" x14ac:dyDescent="0.25">
      <c r="A160" s="54" t="s">
        <v>206</v>
      </c>
      <c r="B160" s="55" t="s">
        <v>240</v>
      </c>
      <c r="C160" s="56" t="s">
        <v>97</v>
      </c>
      <c r="D160" s="57">
        <v>343506150</v>
      </c>
      <c r="E160" s="57">
        <v>343506150</v>
      </c>
      <c r="F160" s="57">
        <v>61940000</v>
      </c>
      <c r="G160" s="50">
        <f t="shared" si="16"/>
        <v>18.031700451360187</v>
      </c>
      <c r="H160" s="50">
        <f t="shared" si="22"/>
        <v>18.031700451360187</v>
      </c>
      <c r="I160" s="51">
        <f t="shared" si="24"/>
        <v>281566150</v>
      </c>
      <c r="J160" s="51">
        <f>E160-F160</f>
        <v>281566150</v>
      </c>
      <c r="K160" s="106"/>
      <c r="L160" s="106"/>
      <c r="M160" s="78"/>
      <c r="N160" s="108"/>
    </row>
    <row r="161" spans="1:14" x14ac:dyDescent="0.25">
      <c r="A161" s="145" t="s">
        <v>111</v>
      </c>
      <c r="B161" s="146" t="s">
        <v>142</v>
      </c>
      <c r="C161" s="147" t="s">
        <v>27</v>
      </c>
      <c r="D161" s="148">
        <f>D162+D223+D262+D316</f>
        <v>7617268130</v>
      </c>
      <c r="E161" s="148">
        <f>E162+E223+E262+E316</f>
        <v>5404104202.25</v>
      </c>
      <c r="F161" s="148">
        <f>F162+F223+F262+F316</f>
        <v>936962175</v>
      </c>
      <c r="G161" s="149">
        <f t="shared" si="16"/>
        <v>12.300501426618418</v>
      </c>
      <c r="H161" s="149">
        <f t="shared" si="22"/>
        <v>17.33797387936923</v>
      </c>
      <c r="I161" s="148">
        <f>I162+I223+I262+I316</f>
        <v>6680305955</v>
      </c>
      <c r="J161" s="148">
        <f>J162+J223+J262+J316</f>
        <v>4467142027.25</v>
      </c>
      <c r="K161" s="150"/>
      <c r="L161" s="150"/>
      <c r="M161" s="151"/>
      <c r="N161" s="108"/>
    </row>
    <row r="162" spans="1:14" x14ac:dyDescent="0.25">
      <c r="A162" s="91" t="s">
        <v>118</v>
      </c>
      <c r="B162" s="92" t="s">
        <v>143</v>
      </c>
      <c r="C162" s="93" t="s">
        <v>184</v>
      </c>
      <c r="D162" s="94">
        <f>D163+D173+D192+D207+D217</f>
        <v>1692259933</v>
      </c>
      <c r="E162" s="94">
        <f>E163+E173+E192+E207+E217</f>
        <v>1267226685.9000001</v>
      </c>
      <c r="F162" s="94">
        <f>F163+F173+F192+F207+F217</f>
        <v>215576999</v>
      </c>
      <c r="G162" s="96">
        <f t="shared" si="16"/>
        <v>12.73900036254064</v>
      </c>
      <c r="H162" s="96">
        <f t="shared" si="22"/>
        <v>17.011715535874668</v>
      </c>
      <c r="I162" s="94">
        <f>I163+I173+I192+I207+I217</f>
        <v>1476682934</v>
      </c>
      <c r="J162" s="94">
        <f>J163+J173+J192+J207+J217</f>
        <v>1051649686.9</v>
      </c>
      <c r="K162" s="152"/>
      <c r="L162" s="152"/>
      <c r="M162" s="153"/>
      <c r="N162" s="108"/>
    </row>
    <row r="163" spans="1:14" ht="30" x14ac:dyDescent="0.25">
      <c r="A163" s="36">
        <v>29</v>
      </c>
      <c r="B163" s="37" t="s">
        <v>372</v>
      </c>
      <c r="C163" s="38" t="s">
        <v>28</v>
      </c>
      <c r="D163" s="39">
        <f>SUM(D164:D172)</f>
        <v>276073320</v>
      </c>
      <c r="E163" s="39">
        <f>SUM(E164:E172)</f>
        <v>145528458.40000001</v>
      </c>
      <c r="F163" s="39">
        <f>SUM(F164:F172)</f>
        <v>39560000</v>
      </c>
      <c r="G163" s="41">
        <f t="shared" si="16"/>
        <v>14.329526663424049</v>
      </c>
      <c r="H163" s="41">
        <f t="shared" si="22"/>
        <v>27.183686568894483</v>
      </c>
      <c r="I163" s="68">
        <f>SUM(I164:I172)</f>
        <v>236513320</v>
      </c>
      <c r="J163" s="68">
        <f>SUM(J164:J172)</f>
        <v>105968458.40000001</v>
      </c>
      <c r="K163" s="120"/>
      <c r="L163" s="43"/>
      <c r="M163" s="44"/>
      <c r="N163" s="108"/>
    </row>
    <row r="164" spans="1:14" x14ac:dyDescent="0.25">
      <c r="A164" s="54" t="s">
        <v>194</v>
      </c>
      <c r="B164" s="55" t="s">
        <v>195</v>
      </c>
      <c r="C164" s="56" t="s">
        <v>48</v>
      </c>
      <c r="D164" s="57">
        <v>8648553.4000000004</v>
      </c>
      <c r="E164" s="57">
        <v>3455918.4</v>
      </c>
      <c r="F164" s="58">
        <v>0</v>
      </c>
      <c r="G164" s="50">
        <f t="shared" si="16"/>
        <v>0</v>
      </c>
      <c r="H164" s="50">
        <f t="shared" si="22"/>
        <v>0</v>
      </c>
      <c r="I164" s="51">
        <f t="shared" ref="I164:I172" si="26">D164-F164</f>
        <v>8648553.4000000004</v>
      </c>
      <c r="J164" s="51">
        <f t="shared" ref="J164:J171" si="27">E164-F164</f>
        <v>3455918.4</v>
      </c>
      <c r="K164" s="59"/>
      <c r="L164" s="59"/>
      <c r="M164" s="78"/>
      <c r="N164" s="108"/>
    </row>
    <row r="165" spans="1:14" x14ac:dyDescent="0.25">
      <c r="A165" s="54" t="s">
        <v>196</v>
      </c>
      <c r="B165" s="55" t="s">
        <v>197</v>
      </c>
      <c r="C165" s="56" t="s">
        <v>49</v>
      </c>
      <c r="D165" s="57">
        <v>1265146.6000000001</v>
      </c>
      <c r="E165" s="57">
        <v>0</v>
      </c>
      <c r="F165" s="58">
        <v>0</v>
      </c>
      <c r="G165" s="50">
        <f t="shared" si="16"/>
        <v>0</v>
      </c>
      <c r="H165" s="50" t="e">
        <f t="shared" si="22"/>
        <v>#DIV/0!</v>
      </c>
      <c r="I165" s="51">
        <f t="shared" si="26"/>
        <v>1265146.6000000001</v>
      </c>
      <c r="J165" s="51">
        <f t="shared" si="27"/>
        <v>0</v>
      </c>
      <c r="K165" s="59"/>
      <c r="L165" s="59"/>
      <c r="M165" s="78"/>
      <c r="N165" s="108"/>
    </row>
    <row r="166" spans="1:14" x14ac:dyDescent="0.25">
      <c r="A166" s="54" t="s">
        <v>200</v>
      </c>
      <c r="B166" s="55" t="s">
        <v>235</v>
      </c>
      <c r="C166" s="56" t="s">
        <v>72</v>
      </c>
      <c r="D166" s="57">
        <v>330000</v>
      </c>
      <c r="E166" s="57">
        <v>330000</v>
      </c>
      <c r="F166" s="58">
        <v>0</v>
      </c>
      <c r="G166" s="50">
        <f t="shared" si="16"/>
        <v>0</v>
      </c>
      <c r="H166" s="50">
        <f t="shared" si="22"/>
        <v>0</v>
      </c>
      <c r="I166" s="51">
        <f t="shared" si="26"/>
        <v>330000</v>
      </c>
      <c r="J166" s="51">
        <f t="shared" si="27"/>
        <v>330000</v>
      </c>
      <c r="K166" s="59"/>
      <c r="L166" s="59"/>
      <c r="M166" s="78"/>
      <c r="N166" s="108"/>
    </row>
    <row r="167" spans="1:14" x14ac:dyDescent="0.25">
      <c r="A167" s="54" t="s">
        <v>202</v>
      </c>
      <c r="B167" s="55" t="s">
        <v>237</v>
      </c>
      <c r="C167" s="56" t="s">
        <v>63</v>
      </c>
      <c r="D167" s="57">
        <v>75000000</v>
      </c>
      <c r="E167" s="57">
        <v>75000000</v>
      </c>
      <c r="F167" s="58">
        <v>24625000</v>
      </c>
      <c r="G167" s="50">
        <f t="shared" si="16"/>
        <v>32.833333333333329</v>
      </c>
      <c r="H167" s="50">
        <f t="shared" si="22"/>
        <v>32.833333333333329</v>
      </c>
      <c r="I167" s="51">
        <f t="shared" si="26"/>
        <v>50375000</v>
      </c>
      <c r="J167" s="51">
        <f t="shared" si="27"/>
        <v>50375000</v>
      </c>
      <c r="K167" s="59"/>
      <c r="L167" s="59"/>
      <c r="M167" s="78"/>
      <c r="N167" s="108"/>
    </row>
    <row r="168" spans="1:14" ht="30" x14ac:dyDescent="0.25">
      <c r="A168" s="54" t="s">
        <v>204</v>
      </c>
      <c r="B168" s="55" t="s">
        <v>222</v>
      </c>
      <c r="C168" s="56" t="s">
        <v>65</v>
      </c>
      <c r="D168" s="57">
        <v>25000000</v>
      </c>
      <c r="E168" s="57">
        <v>21000000</v>
      </c>
      <c r="F168" s="58">
        <v>12050000</v>
      </c>
      <c r="G168" s="50">
        <f t="shared" si="16"/>
        <v>48.199999999999996</v>
      </c>
      <c r="H168" s="50">
        <f t="shared" si="22"/>
        <v>57.38095238095238</v>
      </c>
      <c r="I168" s="51">
        <f t="shared" si="26"/>
        <v>12950000</v>
      </c>
      <c r="J168" s="51">
        <f t="shared" si="27"/>
        <v>8950000</v>
      </c>
      <c r="K168" s="59"/>
      <c r="L168" s="59"/>
      <c r="M168" s="78"/>
      <c r="N168" s="108"/>
    </row>
    <row r="169" spans="1:14" ht="30" x14ac:dyDescent="0.25">
      <c r="A169" s="54" t="s">
        <v>206</v>
      </c>
      <c r="B169" s="55" t="s">
        <v>267</v>
      </c>
      <c r="C169" s="56" t="s">
        <v>99</v>
      </c>
      <c r="D169" s="57">
        <v>36800000</v>
      </c>
      <c r="E169" s="57">
        <v>21200000</v>
      </c>
      <c r="F169" s="58">
        <v>0</v>
      </c>
      <c r="G169" s="50">
        <f t="shared" si="16"/>
        <v>0</v>
      </c>
      <c r="H169" s="50">
        <f t="shared" si="22"/>
        <v>0</v>
      </c>
      <c r="I169" s="51">
        <f t="shared" si="26"/>
        <v>36800000</v>
      </c>
      <c r="J169" s="51">
        <f t="shared" si="27"/>
        <v>21200000</v>
      </c>
      <c r="K169" s="59"/>
      <c r="L169" s="59"/>
      <c r="M169" s="78"/>
      <c r="N169" s="108"/>
    </row>
    <row r="170" spans="1:14" x14ac:dyDescent="0.25">
      <c r="A170" s="54" t="s">
        <v>208</v>
      </c>
      <c r="B170" s="55" t="s">
        <v>283</v>
      </c>
      <c r="C170" s="56" t="s">
        <v>105</v>
      </c>
      <c r="D170" s="57">
        <v>47863620</v>
      </c>
      <c r="E170" s="57">
        <v>15954540</v>
      </c>
      <c r="F170" s="58">
        <v>0</v>
      </c>
      <c r="G170" s="50">
        <f t="shared" si="16"/>
        <v>0</v>
      </c>
      <c r="H170" s="50">
        <f t="shared" si="22"/>
        <v>0</v>
      </c>
      <c r="I170" s="51">
        <f t="shared" si="26"/>
        <v>47863620</v>
      </c>
      <c r="J170" s="51">
        <f t="shared" si="27"/>
        <v>15954540</v>
      </c>
      <c r="K170" s="59"/>
      <c r="L170" s="59"/>
      <c r="M170" s="78"/>
      <c r="N170" s="108"/>
    </row>
    <row r="171" spans="1:14" x14ac:dyDescent="0.25">
      <c r="A171" s="54" t="s">
        <v>210</v>
      </c>
      <c r="B171" s="55" t="s">
        <v>225</v>
      </c>
      <c r="C171" s="56" t="s">
        <v>74</v>
      </c>
      <c r="D171" s="57">
        <v>25816000</v>
      </c>
      <c r="E171" s="57">
        <v>8588000</v>
      </c>
      <c r="F171" s="58">
        <v>2885000</v>
      </c>
      <c r="G171" s="50">
        <f t="shared" si="16"/>
        <v>11.175240161140378</v>
      </c>
      <c r="H171" s="50">
        <f t="shared" si="22"/>
        <v>33.593386120167672</v>
      </c>
      <c r="I171" s="51">
        <f t="shared" si="26"/>
        <v>22931000</v>
      </c>
      <c r="J171" s="51">
        <f t="shared" si="27"/>
        <v>5703000</v>
      </c>
      <c r="K171" s="59"/>
      <c r="L171" s="59"/>
      <c r="M171" s="78"/>
      <c r="N171" s="108"/>
    </row>
    <row r="172" spans="1:14" x14ac:dyDescent="0.25">
      <c r="A172" s="70" t="s">
        <v>212</v>
      </c>
      <c r="B172" s="71" t="s">
        <v>238</v>
      </c>
      <c r="C172" s="72" t="s">
        <v>68</v>
      </c>
      <c r="D172" s="73">
        <v>55350000</v>
      </c>
      <c r="E172" s="73">
        <v>0</v>
      </c>
      <c r="F172" s="58">
        <v>0</v>
      </c>
      <c r="G172" s="75">
        <f t="shared" si="16"/>
        <v>0</v>
      </c>
      <c r="H172" s="75" t="e">
        <f t="shared" si="22"/>
        <v>#DIV/0!</v>
      </c>
      <c r="I172" s="76">
        <f t="shared" si="26"/>
        <v>55350000</v>
      </c>
      <c r="J172" s="51">
        <f>E172-F172</f>
        <v>0</v>
      </c>
      <c r="K172" s="154"/>
      <c r="L172" s="154"/>
      <c r="M172" s="155"/>
      <c r="N172" s="108"/>
    </row>
    <row r="173" spans="1:14" x14ac:dyDescent="0.25">
      <c r="A173" s="36">
        <v>30</v>
      </c>
      <c r="B173" s="37" t="s">
        <v>338</v>
      </c>
      <c r="C173" s="38" t="s">
        <v>29</v>
      </c>
      <c r="D173" s="39">
        <f>SUM(D174:D191)</f>
        <v>518939289</v>
      </c>
      <c r="E173" s="39">
        <f>SUM(E174:E191)</f>
        <v>488425504.89999998</v>
      </c>
      <c r="F173" s="39">
        <f>SUM(F174:F191)</f>
        <v>138823999</v>
      </c>
      <c r="G173" s="41">
        <f t="shared" si="16"/>
        <v>26.751491348345375</v>
      </c>
      <c r="H173" s="41">
        <f t="shared" si="22"/>
        <v>28.422757945128758</v>
      </c>
      <c r="I173" s="68">
        <f>SUM(I174:I191)</f>
        <v>380115290</v>
      </c>
      <c r="J173" s="68">
        <f>SUM(J174:J191)</f>
        <v>349601505.89999998</v>
      </c>
      <c r="K173" s="120"/>
      <c r="L173" s="43"/>
      <c r="M173" s="44"/>
      <c r="N173" s="108"/>
    </row>
    <row r="174" spans="1:14" x14ac:dyDescent="0.25">
      <c r="A174" s="54" t="s">
        <v>194</v>
      </c>
      <c r="B174" s="55" t="s">
        <v>195</v>
      </c>
      <c r="C174" s="56" t="s">
        <v>48</v>
      </c>
      <c r="D174" s="57">
        <v>18230731</v>
      </c>
      <c r="E174" s="57">
        <v>15229188.9</v>
      </c>
      <c r="F174" s="58">
        <v>0</v>
      </c>
      <c r="G174" s="50">
        <f t="shared" si="16"/>
        <v>0</v>
      </c>
      <c r="H174" s="50">
        <f t="shared" si="22"/>
        <v>0</v>
      </c>
      <c r="I174" s="51">
        <f t="shared" ref="I174:I191" si="28">D174-F174</f>
        <v>18230731</v>
      </c>
      <c r="J174" s="51">
        <f t="shared" ref="J174:J190" si="29">E174-F174</f>
        <v>15229188.9</v>
      </c>
      <c r="K174" s="56"/>
      <c r="L174" s="57"/>
      <c r="M174" s="78"/>
      <c r="N174" s="108"/>
    </row>
    <row r="175" spans="1:14" x14ac:dyDescent="0.25">
      <c r="A175" s="54" t="s">
        <v>196</v>
      </c>
      <c r="B175" s="55" t="s">
        <v>197</v>
      </c>
      <c r="C175" s="56" t="s">
        <v>49</v>
      </c>
      <c r="D175" s="57">
        <v>6911210</v>
      </c>
      <c r="E175" s="57">
        <v>2579640</v>
      </c>
      <c r="F175" s="58">
        <v>0</v>
      </c>
      <c r="G175" s="50">
        <f t="shared" si="16"/>
        <v>0</v>
      </c>
      <c r="H175" s="50">
        <f t="shared" si="22"/>
        <v>0</v>
      </c>
      <c r="I175" s="51">
        <f t="shared" si="28"/>
        <v>6911210</v>
      </c>
      <c r="J175" s="51">
        <f t="shared" si="29"/>
        <v>2579640</v>
      </c>
      <c r="K175" s="56"/>
      <c r="L175" s="57"/>
      <c r="M175" s="78"/>
      <c r="N175" s="108"/>
    </row>
    <row r="176" spans="1:14" x14ac:dyDescent="0.25">
      <c r="A176" s="54" t="s">
        <v>200</v>
      </c>
      <c r="B176" s="55" t="s">
        <v>235</v>
      </c>
      <c r="C176" s="56" t="s">
        <v>72</v>
      </c>
      <c r="D176" s="57">
        <v>1100000</v>
      </c>
      <c r="E176" s="57">
        <v>1100000</v>
      </c>
      <c r="F176" s="58">
        <v>0</v>
      </c>
      <c r="G176" s="50">
        <f t="shared" si="16"/>
        <v>0</v>
      </c>
      <c r="H176" s="50">
        <f t="shared" si="22"/>
        <v>0</v>
      </c>
      <c r="I176" s="51">
        <f t="shared" si="28"/>
        <v>1100000</v>
      </c>
      <c r="J176" s="51">
        <f t="shared" si="29"/>
        <v>1100000</v>
      </c>
      <c r="K176" s="56"/>
      <c r="L176" s="57"/>
      <c r="M176" s="78"/>
      <c r="N176" s="108"/>
    </row>
    <row r="177" spans="1:14" x14ac:dyDescent="0.25">
      <c r="A177" s="54" t="s">
        <v>204</v>
      </c>
      <c r="B177" s="55" t="s">
        <v>269</v>
      </c>
      <c r="C177" s="56" t="s">
        <v>101</v>
      </c>
      <c r="D177" s="57">
        <v>61672</v>
      </c>
      <c r="E177" s="57">
        <v>0</v>
      </c>
      <c r="F177" s="58">
        <v>0</v>
      </c>
      <c r="G177" s="50">
        <f t="shared" si="16"/>
        <v>0</v>
      </c>
      <c r="H177" s="50">
        <v>0</v>
      </c>
      <c r="I177" s="51">
        <f t="shared" si="28"/>
        <v>61672</v>
      </c>
      <c r="J177" s="51">
        <f t="shared" si="29"/>
        <v>0</v>
      </c>
      <c r="K177" s="56"/>
      <c r="L177" s="57"/>
      <c r="M177" s="78"/>
      <c r="N177" s="108"/>
    </row>
    <row r="178" spans="1:14" x14ac:dyDescent="0.25">
      <c r="A178" s="54" t="s">
        <v>206</v>
      </c>
      <c r="B178" s="55" t="s">
        <v>237</v>
      </c>
      <c r="C178" s="56" t="s">
        <v>63</v>
      </c>
      <c r="D178" s="57">
        <v>298000000</v>
      </c>
      <c r="E178" s="57">
        <v>298000000</v>
      </c>
      <c r="F178" s="58">
        <v>108167000</v>
      </c>
      <c r="G178" s="50">
        <f t="shared" si="16"/>
        <v>36.297651006711405</v>
      </c>
      <c r="H178" s="50">
        <f t="shared" si="22"/>
        <v>36.297651006711405</v>
      </c>
      <c r="I178" s="51">
        <f t="shared" si="28"/>
        <v>189833000</v>
      </c>
      <c r="J178" s="51">
        <f t="shared" si="29"/>
        <v>189833000</v>
      </c>
      <c r="K178" s="56"/>
      <c r="L178" s="57"/>
      <c r="M178" s="78"/>
      <c r="N178" s="108"/>
    </row>
    <row r="179" spans="1:14" x14ac:dyDescent="0.25">
      <c r="A179" s="54" t="s">
        <v>208</v>
      </c>
      <c r="B179" s="55" t="s">
        <v>231</v>
      </c>
      <c r="C179" s="56" t="s">
        <v>64</v>
      </c>
      <c r="D179" s="57">
        <v>4000000</v>
      </c>
      <c r="E179" s="57">
        <v>4000000</v>
      </c>
      <c r="F179" s="58">
        <v>1250000</v>
      </c>
      <c r="G179" s="50">
        <v>0</v>
      </c>
      <c r="H179" s="50">
        <f t="shared" si="22"/>
        <v>31.25</v>
      </c>
      <c r="I179" s="51">
        <f t="shared" si="28"/>
        <v>2750000</v>
      </c>
      <c r="J179" s="51">
        <f t="shared" si="29"/>
        <v>2750000</v>
      </c>
      <c r="K179" s="56"/>
      <c r="L179" s="57"/>
      <c r="M179" s="78"/>
      <c r="N179" s="108"/>
    </row>
    <row r="180" spans="1:14" ht="30" x14ac:dyDescent="0.25">
      <c r="A180" s="54" t="s">
        <v>210</v>
      </c>
      <c r="B180" s="55" t="s">
        <v>222</v>
      </c>
      <c r="C180" s="56" t="s">
        <v>65</v>
      </c>
      <c r="D180" s="57">
        <v>30500000</v>
      </c>
      <c r="E180" s="57">
        <v>42750000</v>
      </c>
      <c r="F180" s="58">
        <v>2100000</v>
      </c>
      <c r="G180" s="50">
        <f t="shared" ref="G180:G186" si="30">F180/D180*100</f>
        <v>6.8852459016393448</v>
      </c>
      <c r="H180" s="50">
        <f t="shared" si="22"/>
        <v>4.9122807017543861</v>
      </c>
      <c r="I180" s="51">
        <f t="shared" si="28"/>
        <v>28400000</v>
      </c>
      <c r="J180" s="51">
        <f t="shared" si="29"/>
        <v>40650000</v>
      </c>
      <c r="K180" s="56"/>
      <c r="L180" s="57"/>
      <c r="M180" s="78"/>
      <c r="N180" s="108"/>
    </row>
    <row r="181" spans="1:14" s="103" customFormat="1" x14ac:dyDescent="0.25">
      <c r="A181" s="54" t="s">
        <v>212</v>
      </c>
      <c r="B181" s="55" t="s">
        <v>270</v>
      </c>
      <c r="C181" s="56" t="s">
        <v>102</v>
      </c>
      <c r="D181" s="57">
        <v>10000000</v>
      </c>
      <c r="E181" s="57">
        <v>10000000</v>
      </c>
      <c r="F181" s="58">
        <v>3000000</v>
      </c>
      <c r="G181" s="50">
        <f t="shared" si="30"/>
        <v>30</v>
      </c>
      <c r="H181" s="50">
        <f t="shared" si="22"/>
        <v>30</v>
      </c>
      <c r="I181" s="51">
        <f t="shared" si="28"/>
        <v>7000000</v>
      </c>
      <c r="J181" s="51">
        <f t="shared" si="29"/>
        <v>7000000</v>
      </c>
      <c r="K181" s="56"/>
      <c r="L181" s="57"/>
      <c r="M181" s="78"/>
      <c r="N181" s="104"/>
    </row>
    <row r="182" spans="1:14" x14ac:dyDescent="0.25">
      <c r="A182" s="54" t="s">
        <v>214</v>
      </c>
      <c r="B182" s="55" t="s">
        <v>274</v>
      </c>
      <c r="C182" s="56" t="s">
        <v>155</v>
      </c>
      <c r="D182" s="57">
        <v>2724539</v>
      </c>
      <c r="E182" s="57">
        <v>2724539</v>
      </c>
      <c r="F182" s="58">
        <v>0</v>
      </c>
      <c r="G182" s="50">
        <f t="shared" si="30"/>
        <v>0</v>
      </c>
      <c r="H182" s="50">
        <f t="shared" si="22"/>
        <v>0</v>
      </c>
      <c r="I182" s="51">
        <f t="shared" si="28"/>
        <v>2724539</v>
      </c>
      <c r="J182" s="51">
        <f t="shared" si="29"/>
        <v>2724539</v>
      </c>
      <c r="K182" s="56"/>
      <c r="L182" s="57"/>
      <c r="M182" s="78"/>
      <c r="N182" s="108"/>
    </row>
    <row r="183" spans="1:14" x14ac:dyDescent="0.25">
      <c r="A183" s="54" t="s">
        <v>216</v>
      </c>
      <c r="B183" s="55" t="s">
        <v>275</v>
      </c>
      <c r="C183" s="56" t="s">
        <v>302</v>
      </c>
      <c r="D183" s="57">
        <v>7063596</v>
      </c>
      <c r="E183" s="57">
        <v>7063596</v>
      </c>
      <c r="F183" s="58">
        <v>0</v>
      </c>
      <c r="G183" s="50">
        <f t="shared" si="30"/>
        <v>0</v>
      </c>
      <c r="H183" s="50">
        <f t="shared" si="22"/>
        <v>0</v>
      </c>
      <c r="I183" s="51">
        <f t="shared" si="28"/>
        <v>7063596</v>
      </c>
      <c r="J183" s="51">
        <f t="shared" si="29"/>
        <v>7063596</v>
      </c>
      <c r="K183" s="56"/>
      <c r="L183" s="57"/>
      <c r="M183" s="78"/>
      <c r="N183" s="108"/>
    </row>
    <row r="184" spans="1:14" x14ac:dyDescent="0.25">
      <c r="A184" s="54" t="s">
        <v>218</v>
      </c>
      <c r="B184" s="55" t="s">
        <v>276</v>
      </c>
      <c r="C184" s="56" t="s">
        <v>128</v>
      </c>
      <c r="D184" s="57">
        <v>1895880</v>
      </c>
      <c r="E184" s="57">
        <v>1895880</v>
      </c>
      <c r="F184" s="58">
        <v>0</v>
      </c>
      <c r="G184" s="50">
        <f t="shared" si="30"/>
        <v>0</v>
      </c>
      <c r="H184" s="50">
        <f t="shared" si="22"/>
        <v>0</v>
      </c>
      <c r="I184" s="51">
        <f t="shared" si="28"/>
        <v>1895880</v>
      </c>
      <c r="J184" s="51">
        <f t="shared" si="29"/>
        <v>1895880</v>
      </c>
      <c r="K184" s="56"/>
      <c r="L184" s="57"/>
      <c r="M184" s="78"/>
      <c r="N184" s="108"/>
    </row>
    <row r="185" spans="1:14" x14ac:dyDescent="0.25">
      <c r="A185" s="54" t="s">
        <v>220</v>
      </c>
      <c r="B185" s="55" t="s">
        <v>278</v>
      </c>
      <c r="C185" s="56" t="s">
        <v>156</v>
      </c>
      <c r="D185" s="57">
        <v>16588950</v>
      </c>
      <c r="E185" s="57">
        <v>16588950</v>
      </c>
      <c r="F185" s="58">
        <v>0</v>
      </c>
      <c r="G185" s="50">
        <f t="shared" si="30"/>
        <v>0</v>
      </c>
      <c r="H185" s="50">
        <f t="shared" si="22"/>
        <v>0</v>
      </c>
      <c r="I185" s="51">
        <f t="shared" si="28"/>
        <v>16588950</v>
      </c>
      <c r="J185" s="51">
        <f t="shared" si="29"/>
        <v>16588950</v>
      </c>
      <c r="K185" s="56"/>
      <c r="L185" s="57"/>
      <c r="M185" s="78"/>
      <c r="N185" s="108"/>
    </row>
    <row r="186" spans="1:14" x14ac:dyDescent="0.25">
      <c r="A186" s="54" t="s">
        <v>251</v>
      </c>
      <c r="B186" s="55" t="s">
        <v>305</v>
      </c>
      <c r="C186" s="56" t="s">
        <v>168</v>
      </c>
      <c r="D186" s="57">
        <v>4843618</v>
      </c>
      <c r="E186" s="57">
        <v>4843618</v>
      </c>
      <c r="F186" s="58">
        <v>0</v>
      </c>
      <c r="G186" s="50">
        <f t="shared" si="30"/>
        <v>0</v>
      </c>
      <c r="H186" s="50">
        <f t="shared" si="22"/>
        <v>0</v>
      </c>
      <c r="I186" s="51">
        <f t="shared" si="28"/>
        <v>4843618</v>
      </c>
      <c r="J186" s="51">
        <f t="shared" si="29"/>
        <v>4843618</v>
      </c>
      <c r="K186" s="56"/>
      <c r="L186" s="57"/>
      <c r="M186" s="78"/>
      <c r="N186" s="108"/>
    </row>
    <row r="187" spans="1:14" x14ac:dyDescent="0.25">
      <c r="A187" s="54" t="s">
        <v>252</v>
      </c>
      <c r="B187" s="55" t="s">
        <v>288</v>
      </c>
      <c r="C187" s="56" t="s">
        <v>169</v>
      </c>
      <c r="D187" s="57">
        <v>8072719</v>
      </c>
      <c r="E187" s="57">
        <v>8072719</v>
      </c>
      <c r="F187" s="58">
        <v>0</v>
      </c>
      <c r="G187" s="50">
        <v>0</v>
      </c>
      <c r="H187" s="50">
        <f t="shared" si="22"/>
        <v>0</v>
      </c>
      <c r="I187" s="51">
        <f t="shared" si="28"/>
        <v>8072719</v>
      </c>
      <c r="J187" s="51">
        <f t="shared" si="29"/>
        <v>8072719</v>
      </c>
      <c r="K187" s="56"/>
      <c r="L187" s="57"/>
      <c r="M187" s="78"/>
      <c r="N187" s="108"/>
    </row>
    <row r="188" spans="1:14" x14ac:dyDescent="0.25">
      <c r="A188" s="54" t="s">
        <v>253</v>
      </c>
      <c r="B188" s="55" t="s">
        <v>280</v>
      </c>
      <c r="C188" s="56" t="s">
        <v>106</v>
      </c>
      <c r="D188" s="57">
        <v>21190899</v>
      </c>
      <c r="E188" s="57">
        <v>21190899</v>
      </c>
      <c r="F188" s="58">
        <v>0</v>
      </c>
      <c r="G188" s="50">
        <v>0</v>
      </c>
      <c r="H188" s="50">
        <f t="shared" si="22"/>
        <v>0</v>
      </c>
      <c r="I188" s="51">
        <f t="shared" si="28"/>
        <v>21190899</v>
      </c>
      <c r="J188" s="51">
        <f t="shared" si="29"/>
        <v>21190899</v>
      </c>
      <c r="K188" s="56"/>
      <c r="L188" s="57"/>
      <c r="M188" s="78"/>
      <c r="N188" s="108"/>
    </row>
    <row r="189" spans="1:14" x14ac:dyDescent="0.25">
      <c r="A189" s="54" t="s">
        <v>254</v>
      </c>
      <c r="B189" s="55" t="s">
        <v>306</v>
      </c>
      <c r="C189" s="56" t="s">
        <v>307</v>
      </c>
      <c r="D189" s="57">
        <v>2522475</v>
      </c>
      <c r="E189" s="57">
        <v>2522475</v>
      </c>
      <c r="F189" s="58">
        <v>0</v>
      </c>
      <c r="G189" s="50">
        <v>0</v>
      </c>
      <c r="H189" s="50">
        <f t="shared" si="22"/>
        <v>0</v>
      </c>
      <c r="I189" s="51">
        <f t="shared" si="28"/>
        <v>2522475</v>
      </c>
      <c r="J189" s="51">
        <f t="shared" si="29"/>
        <v>2522475</v>
      </c>
      <c r="K189" s="56"/>
      <c r="L189" s="57"/>
      <c r="M189" s="78"/>
      <c r="N189" s="108"/>
    </row>
    <row r="190" spans="1:14" x14ac:dyDescent="0.25">
      <c r="A190" s="54" t="s">
        <v>277</v>
      </c>
      <c r="B190" s="55" t="s">
        <v>225</v>
      </c>
      <c r="C190" s="56" t="s">
        <v>74</v>
      </c>
      <c r="D190" s="57">
        <v>62058000</v>
      </c>
      <c r="E190" s="57">
        <v>30364000</v>
      </c>
      <c r="F190" s="58">
        <v>10806999</v>
      </c>
      <c r="G190" s="50">
        <v>0</v>
      </c>
      <c r="H190" s="50">
        <f t="shared" si="22"/>
        <v>35.591486628902643</v>
      </c>
      <c r="I190" s="51">
        <f t="shared" si="28"/>
        <v>51251001</v>
      </c>
      <c r="J190" s="51">
        <f t="shared" si="29"/>
        <v>19557001</v>
      </c>
      <c r="K190" s="56"/>
      <c r="L190" s="57"/>
      <c r="M190" s="78"/>
      <c r="N190" s="108"/>
    </row>
    <row r="191" spans="1:14" x14ac:dyDescent="0.25">
      <c r="A191" s="54" t="s">
        <v>279</v>
      </c>
      <c r="B191" s="55" t="s">
        <v>238</v>
      </c>
      <c r="C191" s="56" t="s">
        <v>68</v>
      </c>
      <c r="D191" s="57">
        <v>23175000</v>
      </c>
      <c r="E191" s="57">
        <v>19500000</v>
      </c>
      <c r="F191" s="58">
        <v>13500000</v>
      </c>
      <c r="G191" s="50">
        <f t="shared" ref="G191:G200" si="31">F191/D191*100</f>
        <v>58.252427184466015</v>
      </c>
      <c r="H191" s="50">
        <f t="shared" si="22"/>
        <v>69.230769230769226</v>
      </c>
      <c r="I191" s="51">
        <f t="shared" si="28"/>
        <v>9675000</v>
      </c>
      <c r="J191" s="51">
        <f>E191-F191</f>
        <v>6000000</v>
      </c>
      <c r="K191" s="56"/>
      <c r="L191" s="57"/>
      <c r="M191" s="78"/>
      <c r="N191" s="108"/>
    </row>
    <row r="192" spans="1:14" x14ac:dyDescent="0.25">
      <c r="A192" s="36">
        <v>31</v>
      </c>
      <c r="B192" s="37" t="s">
        <v>339</v>
      </c>
      <c r="C192" s="38" t="s">
        <v>30</v>
      </c>
      <c r="D192" s="39">
        <f>SUM(D193:D206)</f>
        <v>440135405</v>
      </c>
      <c r="E192" s="39">
        <f>SUM(E193:E206)</f>
        <v>301751567.89999998</v>
      </c>
      <c r="F192" s="39">
        <f>SUM(F193:F206)</f>
        <v>37193000</v>
      </c>
      <c r="G192" s="41">
        <f t="shared" si="31"/>
        <v>8.4503540450239409</v>
      </c>
      <c r="H192" s="41">
        <f t="shared" si="22"/>
        <v>12.325702318248005</v>
      </c>
      <c r="I192" s="68">
        <f>SUM(I193:I206)</f>
        <v>402942405</v>
      </c>
      <c r="J192" s="68">
        <f>SUM(J193:J206)</f>
        <v>264558567.90000001</v>
      </c>
      <c r="K192" s="120"/>
      <c r="L192" s="43"/>
      <c r="M192" s="44"/>
      <c r="N192" s="108"/>
    </row>
    <row r="193" spans="1:14" x14ac:dyDescent="0.25">
      <c r="A193" s="54" t="s">
        <v>194</v>
      </c>
      <c r="B193" s="55" t="s">
        <v>195</v>
      </c>
      <c r="C193" s="56" t="s">
        <v>48</v>
      </c>
      <c r="D193" s="57">
        <v>15294500</v>
      </c>
      <c r="E193" s="57">
        <v>6120717.4000000004</v>
      </c>
      <c r="F193" s="58">
        <v>0</v>
      </c>
      <c r="G193" s="50">
        <f t="shared" si="31"/>
        <v>0</v>
      </c>
      <c r="H193" s="50">
        <f t="shared" si="22"/>
        <v>0</v>
      </c>
      <c r="I193" s="51">
        <f t="shared" ref="I193:I200" si="32">D193-F193</f>
        <v>15294500</v>
      </c>
      <c r="J193" s="51">
        <f t="shared" ref="J193:J205" si="33">E193-F193</f>
        <v>6120717.4000000004</v>
      </c>
      <c r="K193" s="59"/>
      <c r="L193" s="59"/>
      <c r="M193" s="78"/>
      <c r="N193" s="108"/>
    </row>
    <row r="194" spans="1:14" x14ac:dyDescent="0.25">
      <c r="A194" s="54" t="s">
        <v>196</v>
      </c>
      <c r="B194" s="55" t="s">
        <v>197</v>
      </c>
      <c r="C194" s="56" t="s">
        <v>49</v>
      </c>
      <c r="D194" s="57">
        <v>41283355</v>
      </c>
      <c r="E194" s="57">
        <v>11899755</v>
      </c>
      <c r="F194" s="58">
        <v>0</v>
      </c>
      <c r="G194" s="50">
        <f t="shared" si="31"/>
        <v>0</v>
      </c>
      <c r="H194" s="50">
        <f t="shared" si="22"/>
        <v>0</v>
      </c>
      <c r="I194" s="51">
        <f t="shared" si="32"/>
        <v>41283355</v>
      </c>
      <c r="J194" s="51">
        <f t="shared" si="33"/>
        <v>11899755</v>
      </c>
      <c r="K194" s="59"/>
      <c r="L194" s="59"/>
      <c r="M194" s="78"/>
      <c r="N194" s="108"/>
    </row>
    <row r="195" spans="1:14" s="103" customFormat="1" x14ac:dyDescent="0.25">
      <c r="A195" s="54" t="s">
        <v>200</v>
      </c>
      <c r="B195" s="55" t="s">
        <v>235</v>
      </c>
      <c r="C195" s="56" t="s">
        <v>72</v>
      </c>
      <c r="D195" s="57">
        <v>330000</v>
      </c>
      <c r="E195" s="57">
        <v>330000</v>
      </c>
      <c r="F195" s="58">
        <v>0</v>
      </c>
      <c r="G195" s="50">
        <f t="shared" si="31"/>
        <v>0</v>
      </c>
      <c r="H195" s="50">
        <f t="shared" si="22"/>
        <v>0</v>
      </c>
      <c r="I195" s="51">
        <f t="shared" si="32"/>
        <v>330000</v>
      </c>
      <c r="J195" s="51">
        <f t="shared" si="33"/>
        <v>330000</v>
      </c>
      <c r="K195" s="59"/>
      <c r="L195" s="59"/>
      <c r="M195" s="78"/>
      <c r="N195" s="104"/>
    </row>
    <row r="196" spans="1:14" s="103" customFormat="1" x14ac:dyDescent="0.25">
      <c r="A196" s="54" t="s">
        <v>202</v>
      </c>
      <c r="B196" s="55" t="s">
        <v>237</v>
      </c>
      <c r="C196" s="56" t="s">
        <v>63</v>
      </c>
      <c r="D196" s="57">
        <v>109700000</v>
      </c>
      <c r="E196" s="57">
        <v>109700000</v>
      </c>
      <c r="F196" s="58">
        <v>22250000</v>
      </c>
      <c r="G196" s="50">
        <f t="shared" si="31"/>
        <v>20.282588878760254</v>
      </c>
      <c r="H196" s="50">
        <f t="shared" si="22"/>
        <v>20.282588878760254</v>
      </c>
      <c r="I196" s="51">
        <f t="shared" si="32"/>
        <v>87450000</v>
      </c>
      <c r="J196" s="51">
        <f t="shared" si="33"/>
        <v>87450000</v>
      </c>
      <c r="K196" s="59"/>
      <c r="L196" s="59"/>
      <c r="M196" s="78"/>
      <c r="N196" s="104"/>
    </row>
    <row r="197" spans="1:14" x14ac:dyDescent="0.25">
      <c r="A197" s="54" t="s">
        <v>204</v>
      </c>
      <c r="B197" s="55" t="s">
        <v>231</v>
      </c>
      <c r="C197" s="56" t="s">
        <v>64</v>
      </c>
      <c r="D197" s="57">
        <v>13550000</v>
      </c>
      <c r="E197" s="57">
        <v>13550000</v>
      </c>
      <c r="F197" s="58">
        <v>2000000</v>
      </c>
      <c r="G197" s="50">
        <f t="shared" si="31"/>
        <v>14.760147601476014</v>
      </c>
      <c r="H197" s="50">
        <f t="shared" si="22"/>
        <v>14.760147601476014</v>
      </c>
      <c r="I197" s="51">
        <f t="shared" si="32"/>
        <v>11550000</v>
      </c>
      <c r="J197" s="51">
        <f t="shared" si="33"/>
        <v>11550000</v>
      </c>
      <c r="K197" s="59"/>
      <c r="L197" s="59"/>
      <c r="M197" s="78"/>
      <c r="N197" s="108"/>
    </row>
    <row r="198" spans="1:14" ht="30" x14ac:dyDescent="0.25">
      <c r="A198" s="54" t="s">
        <v>206</v>
      </c>
      <c r="B198" s="55" t="s">
        <v>222</v>
      </c>
      <c r="C198" s="56" t="s">
        <v>65</v>
      </c>
      <c r="D198" s="57">
        <v>149000000</v>
      </c>
      <c r="E198" s="57">
        <v>103650000</v>
      </c>
      <c r="F198" s="58">
        <v>9500000</v>
      </c>
      <c r="G198" s="50">
        <f t="shared" si="31"/>
        <v>6.375838926174497</v>
      </c>
      <c r="H198" s="50">
        <f t="shared" si="22"/>
        <v>9.1654606849975888</v>
      </c>
      <c r="I198" s="51">
        <f t="shared" si="32"/>
        <v>139500000</v>
      </c>
      <c r="J198" s="51">
        <f t="shared" si="33"/>
        <v>94150000</v>
      </c>
      <c r="K198" s="59"/>
      <c r="L198" s="59"/>
      <c r="M198" s="78"/>
      <c r="N198" s="108"/>
    </row>
    <row r="199" spans="1:14" x14ac:dyDescent="0.25">
      <c r="A199" s="54" t="s">
        <v>208</v>
      </c>
      <c r="B199" s="55" t="s">
        <v>270</v>
      </c>
      <c r="C199" s="56" t="s">
        <v>102</v>
      </c>
      <c r="D199" s="57">
        <v>15000000</v>
      </c>
      <c r="E199" s="57">
        <v>15000000</v>
      </c>
      <c r="F199" s="58">
        <v>0</v>
      </c>
      <c r="G199" s="50">
        <f t="shared" si="31"/>
        <v>0</v>
      </c>
      <c r="H199" s="50">
        <f t="shared" si="22"/>
        <v>0</v>
      </c>
      <c r="I199" s="51">
        <f t="shared" si="32"/>
        <v>15000000</v>
      </c>
      <c r="J199" s="51">
        <f t="shared" si="33"/>
        <v>15000000</v>
      </c>
      <c r="K199" s="59"/>
      <c r="L199" s="59"/>
      <c r="M199" s="78"/>
      <c r="N199" s="108"/>
    </row>
    <row r="200" spans="1:14" x14ac:dyDescent="0.25">
      <c r="A200" s="54" t="s">
        <v>210</v>
      </c>
      <c r="B200" s="55" t="s">
        <v>286</v>
      </c>
      <c r="C200" s="56" t="s">
        <v>166</v>
      </c>
      <c r="D200" s="57">
        <v>12000000</v>
      </c>
      <c r="E200" s="57">
        <v>12000000</v>
      </c>
      <c r="F200" s="58">
        <v>0</v>
      </c>
      <c r="G200" s="50">
        <f t="shared" si="31"/>
        <v>0</v>
      </c>
      <c r="H200" s="50">
        <f t="shared" si="22"/>
        <v>0</v>
      </c>
      <c r="I200" s="51">
        <f t="shared" si="32"/>
        <v>12000000</v>
      </c>
      <c r="J200" s="51">
        <f t="shared" si="33"/>
        <v>12000000</v>
      </c>
      <c r="K200" s="59"/>
      <c r="L200" s="59"/>
      <c r="M200" s="78"/>
      <c r="N200" s="108"/>
    </row>
    <row r="201" spans="1:14" x14ac:dyDescent="0.25">
      <c r="A201" s="54" t="s">
        <v>212</v>
      </c>
      <c r="B201" s="55" t="s">
        <v>283</v>
      </c>
      <c r="C201" s="56" t="s">
        <v>105</v>
      </c>
      <c r="D201" s="57">
        <v>4000000</v>
      </c>
      <c r="E201" s="57">
        <v>4000000</v>
      </c>
      <c r="F201" s="58">
        <v>0</v>
      </c>
      <c r="G201" s="50">
        <f>F201/D201*100</f>
        <v>0</v>
      </c>
      <c r="H201" s="50">
        <f t="shared" si="22"/>
        <v>0</v>
      </c>
      <c r="I201" s="51">
        <f>D201-F201</f>
        <v>4000000</v>
      </c>
      <c r="J201" s="51">
        <f t="shared" si="33"/>
        <v>4000000</v>
      </c>
      <c r="K201" s="59"/>
      <c r="L201" s="59"/>
      <c r="M201" s="78"/>
      <c r="N201" s="108"/>
    </row>
    <row r="202" spans="1:14" x14ac:dyDescent="0.25">
      <c r="A202" s="54" t="s">
        <v>214</v>
      </c>
      <c r="B202" s="55" t="s">
        <v>273</v>
      </c>
      <c r="C202" s="56" t="s">
        <v>100</v>
      </c>
      <c r="D202" s="57">
        <v>145000</v>
      </c>
      <c r="E202" s="57">
        <v>145000</v>
      </c>
      <c r="F202" s="58">
        <v>0</v>
      </c>
      <c r="G202" s="50">
        <f>F202/D202*100</f>
        <v>0</v>
      </c>
      <c r="H202" s="50">
        <f t="shared" ref="H202:H266" si="34">F202/E202*100</f>
        <v>0</v>
      </c>
      <c r="I202" s="51">
        <f>D202-F202</f>
        <v>145000</v>
      </c>
      <c r="J202" s="51">
        <f t="shared" si="33"/>
        <v>145000</v>
      </c>
      <c r="K202" s="59"/>
      <c r="L202" s="59"/>
      <c r="M202" s="78"/>
      <c r="N202" s="108"/>
    </row>
    <row r="203" spans="1:14" x14ac:dyDescent="0.25">
      <c r="A203" s="54" t="s">
        <v>216</v>
      </c>
      <c r="B203" s="55" t="s">
        <v>268</v>
      </c>
      <c r="C203" s="56" t="s">
        <v>66</v>
      </c>
      <c r="D203" s="57">
        <v>16363600</v>
      </c>
      <c r="E203" s="57">
        <v>12272700</v>
      </c>
      <c r="F203" s="58">
        <v>0</v>
      </c>
      <c r="G203" s="50">
        <f>F203/D203*100</f>
        <v>0</v>
      </c>
      <c r="H203" s="50">
        <f t="shared" si="34"/>
        <v>0</v>
      </c>
      <c r="I203" s="51">
        <f>D203-F203</f>
        <v>16363600</v>
      </c>
      <c r="J203" s="51">
        <f t="shared" si="33"/>
        <v>12272700</v>
      </c>
      <c r="K203" s="106"/>
      <c r="L203" s="106"/>
      <c r="M203" s="78"/>
      <c r="N203" s="108"/>
    </row>
    <row r="204" spans="1:14" x14ac:dyDescent="0.25">
      <c r="A204" s="54" t="s">
        <v>218</v>
      </c>
      <c r="B204" s="55" t="s">
        <v>276</v>
      </c>
      <c r="C204" s="56" t="s">
        <v>128</v>
      </c>
      <c r="D204" s="57">
        <v>8235000</v>
      </c>
      <c r="E204" s="57">
        <v>8235000</v>
      </c>
      <c r="F204" s="58">
        <v>0</v>
      </c>
      <c r="G204" s="50">
        <f t="shared" ref="G204:G217" si="35">F204/D204*100</f>
        <v>0</v>
      </c>
      <c r="H204" s="50">
        <f t="shared" si="34"/>
        <v>0</v>
      </c>
      <c r="I204" s="51">
        <f t="shared" ref="I204" si="36">D204-F204</f>
        <v>8235000</v>
      </c>
      <c r="J204" s="51">
        <f t="shared" si="33"/>
        <v>8235000</v>
      </c>
      <c r="K204" s="106"/>
      <c r="L204" s="106"/>
      <c r="M204" s="78"/>
      <c r="N204" s="108"/>
    </row>
    <row r="205" spans="1:14" x14ac:dyDescent="0.25">
      <c r="A205" s="54" t="s">
        <v>220</v>
      </c>
      <c r="B205" s="55" t="s">
        <v>225</v>
      </c>
      <c r="C205" s="56" t="s">
        <v>74</v>
      </c>
      <c r="D205" s="57">
        <v>51483950</v>
      </c>
      <c r="E205" s="57">
        <v>2298395.5</v>
      </c>
      <c r="F205" s="58">
        <v>2243000</v>
      </c>
      <c r="G205" s="50">
        <f t="shared" si="35"/>
        <v>4.356697572738689</v>
      </c>
      <c r="H205" s="50">
        <f t="shared" si="34"/>
        <v>97.589818636522736</v>
      </c>
      <c r="I205" s="51">
        <f>D205-F205</f>
        <v>49240950</v>
      </c>
      <c r="J205" s="51">
        <f t="shared" si="33"/>
        <v>55395.5</v>
      </c>
      <c r="K205" s="106"/>
      <c r="L205" s="106"/>
      <c r="M205" s="78"/>
      <c r="N205" s="108"/>
    </row>
    <row r="206" spans="1:14" x14ac:dyDescent="0.25">
      <c r="A206" s="54" t="s">
        <v>251</v>
      </c>
      <c r="B206" s="55" t="s">
        <v>238</v>
      </c>
      <c r="C206" s="56" t="s">
        <v>68</v>
      </c>
      <c r="D206" s="57">
        <v>3750000</v>
      </c>
      <c r="E206" s="57">
        <v>2550000</v>
      </c>
      <c r="F206" s="58">
        <v>1200000</v>
      </c>
      <c r="G206" s="50">
        <f t="shared" si="35"/>
        <v>32</v>
      </c>
      <c r="H206" s="50">
        <f t="shared" si="34"/>
        <v>47.058823529411761</v>
      </c>
      <c r="I206" s="51">
        <f>D206-F206</f>
        <v>2550000</v>
      </c>
      <c r="J206" s="51">
        <f>E206-F206</f>
        <v>1350000</v>
      </c>
      <c r="K206" s="106"/>
      <c r="L206" s="106"/>
      <c r="M206" s="78"/>
      <c r="N206" s="108"/>
    </row>
    <row r="207" spans="1:14" x14ac:dyDescent="0.25">
      <c r="A207" s="36">
        <v>32</v>
      </c>
      <c r="B207" s="37" t="s">
        <v>340</v>
      </c>
      <c r="C207" s="38" t="s">
        <v>31</v>
      </c>
      <c r="D207" s="39">
        <f>SUM(D208:D216)</f>
        <v>218256750</v>
      </c>
      <c r="E207" s="39">
        <f>SUM(E208:E216)</f>
        <v>121591087.7</v>
      </c>
      <c r="F207" s="39">
        <f>SUM(F208:F216)</f>
        <v>0</v>
      </c>
      <c r="G207" s="41">
        <f t="shared" si="35"/>
        <v>0</v>
      </c>
      <c r="H207" s="41">
        <f t="shared" si="34"/>
        <v>0</v>
      </c>
      <c r="I207" s="68">
        <f>SUM(I208:I216)</f>
        <v>218256750</v>
      </c>
      <c r="J207" s="68">
        <f>SUM(J208:J216)</f>
        <v>121591087.7</v>
      </c>
      <c r="K207" s="120"/>
      <c r="L207" s="43"/>
      <c r="M207" s="44"/>
      <c r="N207" s="108"/>
    </row>
    <row r="208" spans="1:14" x14ac:dyDescent="0.25">
      <c r="A208" s="54" t="s">
        <v>194</v>
      </c>
      <c r="B208" s="55" t="s">
        <v>195</v>
      </c>
      <c r="C208" s="56" t="s">
        <v>48</v>
      </c>
      <c r="D208" s="57">
        <v>8644750</v>
      </c>
      <c r="E208" s="57">
        <v>3380087.7</v>
      </c>
      <c r="F208" s="58">
        <v>0</v>
      </c>
      <c r="G208" s="50">
        <f t="shared" si="35"/>
        <v>0</v>
      </c>
      <c r="H208" s="50">
        <f t="shared" si="34"/>
        <v>0</v>
      </c>
      <c r="I208" s="51">
        <f t="shared" ref="I208:I216" si="37">D208-F208</f>
        <v>8644750</v>
      </c>
      <c r="J208" s="51">
        <f t="shared" ref="J208:J215" si="38">E208-F208</f>
        <v>3380087.7</v>
      </c>
      <c r="K208" s="59"/>
      <c r="L208" s="59"/>
      <c r="M208" s="78"/>
      <c r="N208" s="108"/>
    </row>
    <row r="209" spans="1:14" x14ac:dyDescent="0.25">
      <c r="A209" s="54" t="s">
        <v>196</v>
      </c>
      <c r="B209" s="55" t="s">
        <v>235</v>
      </c>
      <c r="C209" s="56" t="s">
        <v>72</v>
      </c>
      <c r="D209" s="57">
        <v>275000</v>
      </c>
      <c r="E209" s="57">
        <v>110000</v>
      </c>
      <c r="F209" s="58">
        <v>0</v>
      </c>
      <c r="G209" s="50">
        <f t="shared" si="35"/>
        <v>0</v>
      </c>
      <c r="H209" s="50">
        <f t="shared" si="34"/>
        <v>0</v>
      </c>
      <c r="I209" s="51">
        <f t="shared" si="37"/>
        <v>275000</v>
      </c>
      <c r="J209" s="51">
        <f t="shared" si="38"/>
        <v>110000</v>
      </c>
      <c r="K209" s="59"/>
      <c r="L209" s="59"/>
      <c r="M209" s="78"/>
      <c r="N209" s="108"/>
    </row>
    <row r="210" spans="1:14" x14ac:dyDescent="0.25">
      <c r="A210" s="54" t="s">
        <v>200</v>
      </c>
      <c r="B210" s="55" t="s">
        <v>237</v>
      </c>
      <c r="C210" s="56" t="s">
        <v>63</v>
      </c>
      <c r="D210" s="57">
        <v>13500000</v>
      </c>
      <c r="E210" s="57">
        <v>4425000</v>
      </c>
      <c r="F210" s="58">
        <v>0</v>
      </c>
      <c r="G210" s="50">
        <f t="shared" si="35"/>
        <v>0</v>
      </c>
      <c r="H210" s="50">
        <f t="shared" si="34"/>
        <v>0</v>
      </c>
      <c r="I210" s="51">
        <f t="shared" si="37"/>
        <v>13500000</v>
      </c>
      <c r="J210" s="51">
        <f t="shared" si="38"/>
        <v>4425000</v>
      </c>
      <c r="K210" s="59"/>
      <c r="L210" s="59"/>
      <c r="M210" s="78"/>
      <c r="N210" s="108"/>
    </row>
    <row r="211" spans="1:14" x14ac:dyDescent="0.25">
      <c r="A211" s="54" t="s">
        <v>202</v>
      </c>
      <c r="B211" s="55" t="s">
        <v>231</v>
      </c>
      <c r="C211" s="56" t="s">
        <v>154</v>
      </c>
      <c r="D211" s="57">
        <v>2100000</v>
      </c>
      <c r="E211" s="57">
        <v>1050000</v>
      </c>
      <c r="F211" s="58">
        <v>0</v>
      </c>
      <c r="G211" s="50">
        <f t="shared" si="35"/>
        <v>0</v>
      </c>
      <c r="H211" s="50">
        <f t="shared" si="34"/>
        <v>0</v>
      </c>
      <c r="I211" s="51">
        <f t="shared" si="37"/>
        <v>2100000</v>
      </c>
      <c r="J211" s="51">
        <f t="shared" si="38"/>
        <v>1050000</v>
      </c>
      <c r="K211" s="59"/>
      <c r="L211" s="59"/>
      <c r="M211" s="78"/>
      <c r="N211" s="108"/>
    </row>
    <row r="212" spans="1:14" ht="30" x14ac:dyDescent="0.25">
      <c r="A212" s="54" t="s">
        <v>204</v>
      </c>
      <c r="B212" s="55" t="s">
        <v>222</v>
      </c>
      <c r="C212" s="56" t="s">
        <v>65</v>
      </c>
      <c r="D212" s="57">
        <v>10550000</v>
      </c>
      <c r="E212" s="57">
        <v>6050000</v>
      </c>
      <c r="F212" s="58">
        <v>0</v>
      </c>
      <c r="G212" s="50">
        <f t="shared" si="35"/>
        <v>0</v>
      </c>
      <c r="H212" s="50">
        <f t="shared" si="34"/>
        <v>0</v>
      </c>
      <c r="I212" s="51">
        <f t="shared" si="37"/>
        <v>10550000</v>
      </c>
      <c r="J212" s="51">
        <f t="shared" si="38"/>
        <v>6050000</v>
      </c>
      <c r="K212" s="59"/>
      <c r="L212" s="59"/>
      <c r="M212" s="78"/>
      <c r="N212" s="108"/>
    </row>
    <row r="213" spans="1:14" s="315" customFormat="1" x14ac:dyDescent="0.25">
      <c r="A213" s="323" t="s">
        <v>206</v>
      </c>
      <c r="B213" s="324" t="s">
        <v>283</v>
      </c>
      <c r="C213" s="325" t="s">
        <v>105</v>
      </c>
      <c r="D213" s="326">
        <v>0</v>
      </c>
      <c r="E213" s="326">
        <v>0</v>
      </c>
      <c r="F213" s="327">
        <v>0</v>
      </c>
      <c r="G213" s="50">
        <v>0</v>
      </c>
      <c r="H213" s="50">
        <v>0</v>
      </c>
      <c r="I213" s="51">
        <f t="shared" si="37"/>
        <v>0</v>
      </c>
      <c r="J213" s="51">
        <f t="shared" si="38"/>
        <v>0</v>
      </c>
      <c r="K213" s="59"/>
      <c r="L213" s="59"/>
      <c r="M213" s="328"/>
      <c r="N213" s="322"/>
    </row>
    <row r="214" spans="1:14" x14ac:dyDescent="0.25">
      <c r="A214" s="54" t="s">
        <v>208</v>
      </c>
      <c r="B214" s="55" t="s">
        <v>245</v>
      </c>
      <c r="C214" s="56" t="s">
        <v>83</v>
      </c>
      <c r="D214" s="57">
        <v>150000000</v>
      </c>
      <c r="E214" s="57">
        <v>102000000</v>
      </c>
      <c r="F214" s="58">
        <v>0</v>
      </c>
      <c r="G214" s="50">
        <f t="shared" si="35"/>
        <v>0</v>
      </c>
      <c r="H214" s="50">
        <f t="shared" si="34"/>
        <v>0</v>
      </c>
      <c r="I214" s="51">
        <f t="shared" si="37"/>
        <v>150000000</v>
      </c>
      <c r="J214" s="51">
        <f t="shared" si="38"/>
        <v>102000000</v>
      </c>
      <c r="K214" s="59"/>
      <c r="L214" s="59"/>
      <c r="M214" s="78"/>
      <c r="N214" s="108"/>
    </row>
    <row r="215" spans="1:14" x14ac:dyDescent="0.25">
      <c r="A215" s="54" t="s">
        <v>210</v>
      </c>
      <c r="B215" s="55" t="s">
        <v>225</v>
      </c>
      <c r="C215" s="56" t="s">
        <v>74</v>
      </c>
      <c r="D215" s="57">
        <v>24187000</v>
      </c>
      <c r="E215" s="57">
        <v>4576000</v>
      </c>
      <c r="F215" s="58">
        <v>0</v>
      </c>
      <c r="G215" s="50">
        <f t="shared" si="35"/>
        <v>0</v>
      </c>
      <c r="H215" s="50">
        <f t="shared" si="34"/>
        <v>0</v>
      </c>
      <c r="I215" s="51">
        <f t="shared" si="37"/>
        <v>24187000</v>
      </c>
      <c r="J215" s="51">
        <f t="shared" si="38"/>
        <v>4576000</v>
      </c>
      <c r="K215" s="59"/>
      <c r="L215" s="59"/>
      <c r="M215" s="78"/>
      <c r="N215" s="108"/>
    </row>
    <row r="216" spans="1:14" x14ac:dyDescent="0.25">
      <c r="A216" s="70" t="s">
        <v>212</v>
      </c>
      <c r="B216" s="71" t="s">
        <v>238</v>
      </c>
      <c r="C216" s="72" t="s">
        <v>68</v>
      </c>
      <c r="D216" s="73">
        <v>9000000</v>
      </c>
      <c r="E216" s="73">
        <v>0</v>
      </c>
      <c r="F216" s="58">
        <v>0</v>
      </c>
      <c r="G216" s="75">
        <f t="shared" si="35"/>
        <v>0</v>
      </c>
      <c r="H216" s="75">
        <v>0</v>
      </c>
      <c r="I216" s="76">
        <f t="shared" si="37"/>
        <v>9000000</v>
      </c>
      <c r="J216" s="51">
        <f>E216-F216</f>
        <v>0</v>
      </c>
      <c r="K216" s="77"/>
      <c r="L216" s="77"/>
      <c r="M216" s="79"/>
      <c r="N216" s="108"/>
    </row>
    <row r="217" spans="1:14" x14ac:dyDescent="0.25">
      <c r="A217" s="36">
        <v>33</v>
      </c>
      <c r="B217" s="37" t="s">
        <v>341</v>
      </c>
      <c r="C217" s="38" t="s">
        <v>32</v>
      </c>
      <c r="D217" s="39">
        <f>SUM(D218:D222)</f>
        <v>238855169</v>
      </c>
      <c r="E217" s="39">
        <f>SUM(E218:E222)</f>
        <v>209930067</v>
      </c>
      <c r="F217" s="39">
        <f>SUM(F218:F222)</f>
        <v>0</v>
      </c>
      <c r="G217" s="41">
        <f t="shared" si="35"/>
        <v>0</v>
      </c>
      <c r="H217" s="41">
        <f t="shared" si="34"/>
        <v>0</v>
      </c>
      <c r="I217" s="39">
        <f>SUM(I218:I222)</f>
        <v>238855169</v>
      </c>
      <c r="J217" s="39">
        <f>SUM(J218:J222)</f>
        <v>209930067</v>
      </c>
      <c r="K217" s="120"/>
      <c r="L217" s="43"/>
      <c r="M217" s="44"/>
      <c r="N217" s="108"/>
    </row>
    <row r="218" spans="1:14" x14ac:dyDescent="0.25">
      <c r="A218" s="54" t="s">
        <v>194</v>
      </c>
      <c r="B218" s="55" t="s">
        <v>195</v>
      </c>
      <c r="C218" s="56" t="s">
        <v>48</v>
      </c>
      <c r="D218" s="57">
        <v>5947069</v>
      </c>
      <c r="E218" s="57">
        <v>2305967</v>
      </c>
      <c r="F218" s="58">
        <v>0</v>
      </c>
      <c r="G218" s="50">
        <v>0</v>
      </c>
      <c r="H218" s="50">
        <f t="shared" si="34"/>
        <v>0</v>
      </c>
      <c r="I218" s="51">
        <f>D218-F218</f>
        <v>5947069</v>
      </c>
      <c r="J218" s="51">
        <f t="shared" ref="J218:J221" si="39">E218-F218</f>
        <v>2305967</v>
      </c>
      <c r="K218" s="59"/>
      <c r="L218" s="59"/>
      <c r="M218" s="78"/>
      <c r="N218" s="108"/>
    </row>
    <row r="219" spans="1:14" x14ac:dyDescent="0.25">
      <c r="A219" s="54" t="s">
        <v>196</v>
      </c>
      <c r="B219" s="55" t="s">
        <v>197</v>
      </c>
      <c r="C219" s="56" t="s">
        <v>49</v>
      </c>
      <c r="D219" s="57">
        <v>202938100</v>
      </c>
      <c r="E219" s="57">
        <v>202938100</v>
      </c>
      <c r="F219" s="58">
        <v>0</v>
      </c>
      <c r="G219" s="50">
        <f>F219/D219*100</f>
        <v>0</v>
      </c>
      <c r="H219" s="50">
        <f t="shared" si="34"/>
        <v>0</v>
      </c>
      <c r="I219" s="51">
        <f>D219-F219</f>
        <v>202938100</v>
      </c>
      <c r="J219" s="51">
        <f t="shared" si="39"/>
        <v>202938100</v>
      </c>
      <c r="K219" s="59"/>
      <c r="L219" s="59"/>
      <c r="M219" s="78"/>
      <c r="N219" s="108"/>
    </row>
    <row r="220" spans="1:14" x14ac:dyDescent="0.25">
      <c r="A220" s="54" t="s">
        <v>200</v>
      </c>
      <c r="B220" s="55" t="s">
        <v>235</v>
      </c>
      <c r="C220" s="56" t="s">
        <v>72</v>
      </c>
      <c r="D220" s="57">
        <v>220000</v>
      </c>
      <c r="E220" s="57">
        <v>110000</v>
      </c>
      <c r="F220" s="58">
        <v>0</v>
      </c>
      <c r="G220" s="50">
        <f>F220/D220*100</f>
        <v>0</v>
      </c>
      <c r="H220" s="50">
        <f t="shared" si="34"/>
        <v>0</v>
      </c>
      <c r="I220" s="51">
        <f>D220-F220</f>
        <v>220000</v>
      </c>
      <c r="J220" s="51">
        <f t="shared" si="39"/>
        <v>110000</v>
      </c>
      <c r="K220" s="59"/>
      <c r="L220" s="59"/>
      <c r="M220" s="78"/>
      <c r="N220" s="108"/>
    </row>
    <row r="221" spans="1:14" x14ac:dyDescent="0.25">
      <c r="A221" s="81" t="s">
        <v>202</v>
      </c>
      <c r="B221" s="82" t="s">
        <v>273</v>
      </c>
      <c r="C221" s="83" t="s">
        <v>100</v>
      </c>
      <c r="D221" s="84">
        <v>80000</v>
      </c>
      <c r="E221" s="84">
        <v>0</v>
      </c>
      <c r="F221" s="58">
        <v>0</v>
      </c>
      <c r="G221" s="50">
        <f>F221/D221*100</f>
        <v>0</v>
      </c>
      <c r="H221" s="50">
        <v>0</v>
      </c>
      <c r="I221" s="51">
        <f>D221-F221</f>
        <v>80000</v>
      </c>
      <c r="J221" s="51">
        <f t="shared" si="39"/>
        <v>0</v>
      </c>
      <c r="K221" s="88"/>
      <c r="L221" s="88"/>
      <c r="M221" s="89"/>
      <c r="N221" s="108"/>
    </row>
    <row r="222" spans="1:14" s="103" customFormat="1" x14ac:dyDescent="0.25">
      <c r="A222" s="70" t="s">
        <v>204</v>
      </c>
      <c r="B222" s="71" t="s">
        <v>225</v>
      </c>
      <c r="C222" s="72" t="s">
        <v>74</v>
      </c>
      <c r="D222" s="73">
        <v>29670000</v>
      </c>
      <c r="E222" s="73">
        <v>4576000</v>
      </c>
      <c r="F222" s="74">
        <v>0</v>
      </c>
      <c r="G222" s="75">
        <f t="shared" ref="G222:G242" si="40">F222/D222*100</f>
        <v>0</v>
      </c>
      <c r="H222" s="75">
        <f t="shared" si="34"/>
        <v>0</v>
      </c>
      <c r="I222" s="76">
        <f>D222-F222</f>
        <v>29670000</v>
      </c>
      <c r="J222" s="76">
        <f>E222-F222</f>
        <v>4576000</v>
      </c>
      <c r="K222" s="77"/>
      <c r="L222" s="77"/>
      <c r="M222" s="79"/>
      <c r="N222" s="104"/>
    </row>
    <row r="223" spans="1:14" x14ac:dyDescent="0.25">
      <c r="A223" s="91" t="s">
        <v>119</v>
      </c>
      <c r="B223" s="92" t="s">
        <v>284</v>
      </c>
      <c r="C223" s="93" t="s">
        <v>185</v>
      </c>
      <c r="D223" s="94">
        <f>D224+D236+D246</f>
        <v>2464906700</v>
      </c>
      <c r="E223" s="94">
        <f>E224+E236+E246</f>
        <v>1864596521</v>
      </c>
      <c r="F223" s="94">
        <f>F224+F236+F246</f>
        <v>171793450</v>
      </c>
      <c r="G223" s="96">
        <f t="shared" si="40"/>
        <v>6.9695721140276836</v>
      </c>
      <c r="H223" s="96">
        <f t="shared" si="34"/>
        <v>9.2134382996631157</v>
      </c>
      <c r="I223" s="94">
        <f>I224+I236+I246</f>
        <v>2293113250</v>
      </c>
      <c r="J223" s="94">
        <f>J224+J236+J246</f>
        <v>1692803071</v>
      </c>
      <c r="K223" s="118"/>
      <c r="L223" s="118"/>
      <c r="M223" s="99"/>
      <c r="N223" s="108"/>
    </row>
    <row r="224" spans="1:14" s="103" customFormat="1" x14ac:dyDescent="0.25">
      <c r="A224" s="36">
        <v>34</v>
      </c>
      <c r="B224" s="37" t="s">
        <v>342</v>
      </c>
      <c r="C224" s="38" t="s">
        <v>33</v>
      </c>
      <c r="D224" s="39">
        <f>SUM(D225:D235)</f>
        <v>509698900</v>
      </c>
      <c r="E224" s="39">
        <f>SUM(E225:E235)</f>
        <v>372219000</v>
      </c>
      <c r="F224" s="39">
        <f>SUM(F225:F235)</f>
        <v>77490000</v>
      </c>
      <c r="G224" s="42">
        <f t="shared" si="40"/>
        <v>15.203093434182415</v>
      </c>
      <c r="H224" s="42">
        <f t="shared" si="34"/>
        <v>20.818389174115239</v>
      </c>
      <c r="I224" s="39">
        <f>SUM(I225:I235)</f>
        <v>432208900</v>
      </c>
      <c r="J224" s="39">
        <f>SUM(J225:J235)</f>
        <v>294729000</v>
      </c>
      <c r="K224" s="134"/>
      <c r="L224" s="43"/>
      <c r="M224" s="44"/>
      <c r="N224" s="104"/>
    </row>
    <row r="225" spans="1:14" s="103" customFormat="1" x14ac:dyDescent="0.25">
      <c r="A225" s="54" t="s">
        <v>194</v>
      </c>
      <c r="B225" s="55" t="s">
        <v>195</v>
      </c>
      <c r="C225" s="56" t="s">
        <v>48</v>
      </c>
      <c r="D225" s="57">
        <v>12626300</v>
      </c>
      <c r="E225" s="57">
        <v>3636800</v>
      </c>
      <c r="F225" s="58">
        <v>1850000</v>
      </c>
      <c r="G225" s="50">
        <f t="shared" si="40"/>
        <v>14.651956630208375</v>
      </c>
      <c r="H225" s="50">
        <f t="shared" si="34"/>
        <v>50.868895732512101</v>
      </c>
      <c r="I225" s="51">
        <f t="shared" ref="I225:I235" si="41">D225-F225</f>
        <v>10776300</v>
      </c>
      <c r="J225" s="51">
        <f t="shared" ref="J225:J234" si="42">E225-F225</f>
        <v>1786800</v>
      </c>
      <c r="K225" s="59"/>
      <c r="L225" s="59"/>
      <c r="M225" s="78"/>
      <c r="N225" s="104"/>
    </row>
    <row r="226" spans="1:14" s="103" customFormat="1" x14ac:dyDescent="0.25">
      <c r="A226" s="54" t="s">
        <v>196</v>
      </c>
      <c r="B226" s="55" t="s">
        <v>197</v>
      </c>
      <c r="C226" s="56" t="s">
        <v>378</v>
      </c>
      <c r="D226" s="57">
        <v>10101600</v>
      </c>
      <c r="E226" s="57">
        <v>2136200</v>
      </c>
      <c r="F226" s="58">
        <v>1050000</v>
      </c>
      <c r="G226" s="50">
        <f t="shared" si="40"/>
        <v>10.394392967450701</v>
      </c>
      <c r="H226" s="50">
        <f t="shared" si="34"/>
        <v>49.152701057953372</v>
      </c>
      <c r="I226" s="51">
        <f t="shared" si="41"/>
        <v>9051600</v>
      </c>
      <c r="J226" s="51">
        <f t="shared" si="42"/>
        <v>1086200</v>
      </c>
      <c r="K226" s="59"/>
      <c r="L226" s="59"/>
      <c r="M226" s="78"/>
      <c r="N226" s="104"/>
    </row>
    <row r="227" spans="1:14" x14ac:dyDescent="0.25">
      <c r="A227" s="54" t="s">
        <v>200</v>
      </c>
      <c r="B227" s="55" t="s">
        <v>235</v>
      </c>
      <c r="C227" s="56" t="s">
        <v>72</v>
      </c>
      <c r="D227" s="57">
        <v>836000</v>
      </c>
      <c r="E227" s="57">
        <v>836000</v>
      </c>
      <c r="F227" s="58">
        <v>440000</v>
      </c>
      <c r="G227" s="50">
        <f t="shared" si="40"/>
        <v>52.631578947368418</v>
      </c>
      <c r="H227" s="50">
        <f t="shared" si="34"/>
        <v>52.631578947368418</v>
      </c>
      <c r="I227" s="51">
        <f t="shared" si="41"/>
        <v>396000</v>
      </c>
      <c r="J227" s="51">
        <f t="shared" si="42"/>
        <v>396000</v>
      </c>
      <c r="K227" s="106"/>
      <c r="L227" s="106"/>
      <c r="M227" s="78"/>
      <c r="N227" s="108"/>
    </row>
    <row r="228" spans="1:14" x14ac:dyDescent="0.25">
      <c r="A228" s="54" t="s">
        <v>202</v>
      </c>
      <c r="B228" s="55" t="s">
        <v>237</v>
      </c>
      <c r="C228" s="56" t="s">
        <v>63</v>
      </c>
      <c r="D228" s="57">
        <v>111620000</v>
      </c>
      <c r="E228" s="57">
        <v>73425000</v>
      </c>
      <c r="F228" s="58">
        <v>24475000</v>
      </c>
      <c r="G228" s="50">
        <f t="shared" si="40"/>
        <v>21.927074001075077</v>
      </c>
      <c r="H228" s="50">
        <f t="shared" si="34"/>
        <v>33.333333333333329</v>
      </c>
      <c r="I228" s="51">
        <f t="shared" si="41"/>
        <v>87145000</v>
      </c>
      <c r="J228" s="51">
        <f t="shared" si="42"/>
        <v>48950000</v>
      </c>
      <c r="K228" s="59"/>
      <c r="L228" s="59"/>
      <c r="M228" s="78"/>
      <c r="N228" s="108"/>
    </row>
    <row r="229" spans="1:14" x14ac:dyDescent="0.25">
      <c r="A229" s="54" t="s">
        <v>204</v>
      </c>
      <c r="B229" s="55" t="s">
        <v>231</v>
      </c>
      <c r="C229" s="56" t="s">
        <v>379</v>
      </c>
      <c r="D229" s="57">
        <v>2750000</v>
      </c>
      <c r="E229" s="57">
        <v>0</v>
      </c>
      <c r="F229" s="58">
        <v>0</v>
      </c>
      <c r="G229" s="50">
        <f t="shared" si="40"/>
        <v>0</v>
      </c>
      <c r="H229" s="50">
        <v>0</v>
      </c>
      <c r="I229" s="51">
        <f t="shared" si="41"/>
        <v>2750000</v>
      </c>
      <c r="J229" s="51">
        <f t="shared" si="42"/>
        <v>0</v>
      </c>
      <c r="K229" s="59"/>
      <c r="L229" s="59"/>
      <c r="M229" s="78"/>
      <c r="N229" s="108"/>
    </row>
    <row r="230" spans="1:14" ht="30" x14ac:dyDescent="0.25">
      <c r="A230" s="54" t="s">
        <v>206</v>
      </c>
      <c r="B230" s="55" t="s">
        <v>222</v>
      </c>
      <c r="C230" s="56" t="s">
        <v>380</v>
      </c>
      <c r="D230" s="57">
        <v>70800000</v>
      </c>
      <c r="E230" s="57">
        <v>57200000</v>
      </c>
      <c r="F230" s="58">
        <v>25050000</v>
      </c>
      <c r="G230" s="50">
        <f t="shared" si="40"/>
        <v>35.381355932203391</v>
      </c>
      <c r="H230" s="50">
        <f t="shared" si="34"/>
        <v>43.793706293706293</v>
      </c>
      <c r="I230" s="51">
        <f t="shared" si="41"/>
        <v>45750000</v>
      </c>
      <c r="J230" s="51">
        <f t="shared" si="42"/>
        <v>32150000</v>
      </c>
      <c r="K230" s="59"/>
      <c r="L230" s="59"/>
      <c r="M230" s="78"/>
      <c r="N230" s="108"/>
    </row>
    <row r="231" spans="1:14" ht="30" x14ac:dyDescent="0.25">
      <c r="A231" s="54" t="s">
        <v>208</v>
      </c>
      <c r="B231" s="55" t="s">
        <v>267</v>
      </c>
      <c r="C231" s="56" t="s">
        <v>99</v>
      </c>
      <c r="D231" s="57">
        <v>89600000</v>
      </c>
      <c r="E231" s="57">
        <v>62510000</v>
      </c>
      <c r="F231" s="58">
        <v>0</v>
      </c>
      <c r="G231" s="50">
        <f t="shared" si="40"/>
        <v>0</v>
      </c>
      <c r="H231" s="50">
        <f t="shared" si="34"/>
        <v>0</v>
      </c>
      <c r="I231" s="51">
        <f t="shared" si="41"/>
        <v>89600000</v>
      </c>
      <c r="J231" s="51">
        <f t="shared" si="42"/>
        <v>62510000</v>
      </c>
      <c r="K231" s="59"/>
      <c r="L231" s="59"/>
      <c r="M231" s="78"/>
      <c r="N231" s="108"/>
    </row>
    <row r="232" spans="1:14" x14ac:dyDescent="0.25">
      <c r="A232" s="54" t="s">
        <v>210</v>
      </c>
      <c r="B232" s="55" t="s">
        <v>255</v>
      </c>
      <c r="C232" s="56" t="s">
        <v>88</v>
      </c>
      <c r="D232" s="57">
        <v>136600000</v>
      </c>
      <c r="E232" s="57">
        <v>136600000</v>
      </c>
      <c r="F232" s="58">
        <v>0</v>
      </c>
      <c r="G232" s="50">
        <f t="shared" si="40"/>
        <v>0</v>
      </c>
      <c r="H232" s="50">
        <f t="shared" si="34"/>
        <v>0</v>
      </c>
      <c r="I232" s="51">
        <f t="shared" si="41"/>
        <v>136600000</v>
      </c>
      <c r="J232" s="51">
        <f t="shared" si="42"/>
        <v>136600000</v>
      </c>
      <c r="K232" s="59"/>
      <c r="L232" s="59"/>
      <c r="M232" s="78"/>
      <c r="N232" s="108"/>
    </row>
    <row r="233" spans="1:14" x14ac:dyDescent="0.25">
      <c r="A233" s="54" t="s">
        <v>212</v>
      </c>
      <c r="B233" s="55" t="s">
        <v>272</v>
      </c>
      <c r="C233" s="56" t="s">
        <v>157</v>
      </c>
      <c r="D233" s="57">
        <v>13800000</v>
      </c>
      <c r="E233" s="57">
        <v>13800000</v>
      </c>
      <c r="F233" s="58">
        <v>2550000</v>
      </c>
      <c r="G233" s="50">
        <f t="shared" si="40"/>
        <v>18.478260869565215</v>
      </c>
      <c r="H233" s="50">
        <f t="shared" si="34"/>
        <v>18.478260869565215</v>
      </c>
      <c r="I233" s="51">
        <f t="shared" si="41"/>
        <v>11250000</v>
      </c>
      <c r="J233" s="51">
        <f t="shared" si="42"/>
        <v>11250000</v>
      </c>
      <c r="K233" s="121"/>
      <c r="L233" s="121"/>
      <c r="M233" s="122"/>
      <c r="N233" s="108"/>
    </row>
    <row r="234" spans="1:14" x14ac:dyDescent="0.25">
      <c r="A234" s="54" t="s">
        <v>214</v>
      </c>
      <c r="B234" s="55" t="s">
        <v>225</v>
      </c>
      <c r="C234" s="56" t="s">
        <v>74</v>
      </c>
      <c r="D234" s="57">
        <v>39965000</v>
      </c>
      <c r="E234" s="57">
        <v>17500000</v>
      </c>
      <c r="F234" s="58">
        <v>17500000</v>
      </c>
      <c r="G234" s="50">
        <f t="shared" si="40"/>
        <v>43.788314775428496</v>
      </c>
      <c r="H234" s="50">
        <f t="shared" si="34"/>
        <v>100</v>
      </c>
      <c r="I234" s="51">
        <f t="shared" si="41"/>
        <v>22465000</v>
      </c>
      <c r="J234" s="51">
        <f t="shared" si="42"/>
        <v>0</v>
      </c>
      <c r="K234" s="106"/>
      <c r="L234" s="106"/>
      <c r="M234" s="78"/>
      <c r="N234" s="108"/>
    </row>
    <row r="235" spans="1:14" x14ac:dyDescent="0.25">
      <c r="A235" s="70" t="s">
        <v>216</v>
      </c>
      <c r="B235" s="71" t="s">
        <v>238</v>
      </c>
      <c r="C235" s="72" t="s">
        <v>68</v>
      </c>
      <c r="D235" s="73">
        <v>21000000</v>
      </c>
      <c r="E235" s="73">
        <v>4575000</v>
      </c>
      <c r="F235" s="74">
        <v>4575000</v>
      </c>
      <c r="G235" s="75">
        <f t="shared" si="40"/>
        <v>21.785714285714285</v>
      </c>
      <c r="H235" s="75">
        <f t="shared" si="34"/>
        <v>100</v>
      </c>
      <c r="I235" s="76">
        <f t="shared" si="41"/>
        <v>16425000</v>
      </c>
      <c r="J235" s="51">
        <f>E235-F235</f>
        <v>0</v>
      </c>
      <c r="K235" s="77"/>
      <c r="L235" s="77"/>
      <c r="M235" s="79"/>
      <c r="N235" s="108"/>
    </row>
    <row r="236" spans="1:14" x14ac:dyDescent="0.25">
      <c r="A236" s="36">
        <v>35</v>
      </c>
      <c r="B236" s="37" t="s">
        <v>343</v>
      </c>
      <c r="C236" s="38" t="s">
        <v>34</v>
      </c>
      <c r="D236" s="39">
        <f>SUM(D237:D245)</f>
        <v>333160800</v>
      </c>
      <c r="E236" s="39">
        <f>SUM(E237:E245)</f>
        <v>140870581</v>
      </c>
      <c r="F236" s="39">
        <f>SUM(F237:F245)</f>
        <v>58537000</v>
      </c>
      <c r="G236" s="42">
        <f t="shared" si="40"/>
        <v>17.570194332586546</v>
      </c>
      <c r="H236" s="42">
        <f t="shared" si="34"/>
        <v>41.553743574039778</v>
      </c>
      <c r="I236" s="39">
        <f>SUM(I237:I245)</f>
        <v>274623800</v>
      </c>
      <c r="J236" s="39">
        <f>SUM(J237:J245)</f>
        <v>82333581</v>
      </c>
      <c r="K236" s="134"/>
      <c r="L236" s="43"/>
      <c r="M236" s="44"/>
      <c r="N236" s="108"/>
    </row>
    <row r="237" spans="1:14" x14ac:dyDescent="0.25">
      <c r="A237" s="54" t="s">
        <v>194</v>
      </c>
      <c r="B237" s="55" t="s">
        <v>195</v>
      </c>
      <c r="C237" s="56" t="s">
        <v>48</v>
      </c>
      <c r="D237" s="57">
        <v>6198980</v>
      </c>
      <c r="E237" s="57">
        <v>6198980</v>
      </c>
      <c r="F237" s="58">
        <v>1450000</v>
      </c>
      <c r="G237" s="50">
        <f t="shared" si="40"/>
        <v>23.390944961913089</v>
      </c>
      <c r="H237" s="50">
        <f t="shared" si="34"/>
        <v>23.390944961913089</v>
      </c>
      <c r="I237" s="51">
        <f t="shared" ref="I237:I245" si="43">D237-F237</f>
        <v>4748980</v>
      </c>
      <c r="J237" s="51">
        <f t="shared" ref="J237:J244" si="44">E237-F237</f>
        <v>4748980</v>
      </c>
      <c r="K237" s="59"/>
      <c r="L237" s="59"/>
      <c r="M237" s="78"/>
      <c r="N237" s="108"/>
    </row>
    <row r="238" spans="1:14" x14ac:dyDescent="0.25">
      <c r="A238" s="54" t="s">
        <v>196</v>
      </c>
      <c r="B238" s="55" t="s">
        <v>197</v>
      </c>
      <c r="C238" s="56" t="s">
        <v>49</v>
      </c>
      <c r="D238" s="57">
        <v>33086820</v>
      </c>
      <c r="E238" s="57">
        <v>1730601</v>
      </c>
      <c r="F238" s="58">
        <v>750000</v>
      </c>
      <c r="G238" s="50">
        <f t="shared" si="40"/>
        <v>2.2667636237027313</v>
      </c>
      <c r="H238" s="50">
        <f t="shared" si="34"/>
        <v>43.337545742779533</v>
      </c>
      <c r="I238" s="51">
        <f t="shared" si="43"/>
        <v>32336820</v>
      </c>
      <c r="J238" s="51">
        <f t="shared" si="44"/>
        <v>980601</v>
      </c>
      <c r="K238" s="59"/>
      <c r="L238" s="59"/>
      <c r="M238" s="78"/>
      <c r="N238" s="108"/>
    </row>
    <row r="239" spans="1:14" x14ac:dyDescent="0.25">
      <c r="A239" s="54" t="s">
        <v>200</v>
      </c>
      <c r="B239" s="55" t="s">
        <v>235</v>
      </c>
      <c r="C239" s="56" t="s">
        <v>72</v>
      </c>
      <c r="D239" s="57">
        <v>231000</v>
      </c>
      <c r="E239" s="57">
        <v>231000</v>
      </c>
      <c r="F239" s="58">
        <v>0</v>
      </c>
      <c r="G239" s="50">
        <f t="shared" si="40"/>
        <v>0</v>
      </c>
      <c r="H239" s="50">
        <f t="shared" si="34"/>
        <v>0</v>
      </c>
      <c r="I239" s="51">
        <f t="shared" si="43"/>
        <v>231000</v>
      </c>
      <c r="J239" s="51">
        <f t="shared" si="44"/>
        <v>231000</v>
      </c>
      <c r="K239" s="59"/>
      <c r="L239" s="59"/>
      <c r="M239" s="78"/>
      <c r="N239" s="108"/>
    </row>
    <row r="240" spans="1:14" x14ac:dyDescent="0.25">
      <c r="A240" s="54" t="s">
        <v>202</v>
      </c>
      <c r="B240" s="55" t="s">
        <v>237</v>
      </c>
      <c r="C240" s="56" t="s">
        <v>63</v>
      </c>
      <c r="D240" s="57">
        <v>72975000</v>
      </c>
      <c r="E240" s="57">
        <v>40150000</v>
      </c>
      <c r="F240" s="58">
        <v>24077000</v>
      </c>
      <c r="G240" s="50">
        <f t="shared" si="40"/>
        <v>32.993490921548471</v>
      </c>
      <c r="H240" s="50">
        <f t="shared" si="34"/>
        <v>59.967621419676206</v>
      </c>
      <c r="I240" s="51">
        <f t="shared" si="43"/>
        <v>48898000</v>
      </c>
      <c r="J240" s="51">
        <f t="shared" si="44"/>
        <v>16073000</v>
      </c>
      <c r="K240" s="59"/>
      <c r="L240" s="59"/>
      <c r="M240" s="78"/>
      <c r="N240" s="108"/>
    </row>
    <row r="241" spans="1:14" x14ac:dyDescent="0.25">
      <c r="A241" s="54" t="s">
        <v>204</v>
      </c>
      <c r="B241" s="55" t="s">
        <v>231</v>
      </c>
      <c r="C241" s="56" t="s">
        <v>64</v>
      </c>
      <c r="D241" s="57">
        <v>2400000</v>
      </c>
      <c r="E241" s="57">
        <v>0</v>
      </c>
      <c r="F241" s="58">
        <v>0</v>
      </c>
      <c r="G241" s="50">
        <f t="shared" si="40"/>
        <v>0</v>
      </c>
      <c r="H241" s="50">
        <v>0</v>
      </c>
      <c r="I241" s="51">
        <f t="shared" si="43"/>
        <v>2400000</v>
      </c>
      <c r="J241" s="51">
        <f t="shared" si="44"/>
        <v>0</v>
      </c>
      <c r="K241" s="59"/>
      <c r="L241" s="59"/>
      <c r="M241" s="78"/>
      <c r="N241" s="108"/>
    </row>
    <row r="242" spans="1:14" ht="30" x14ac:dyDescent="0.25">
      <c r="A242" s="54" t="s">
        <v>206</v>
      </c>
      <c r="B242" s="55" t="s">
        <v>222</v>
      </c>
      <c r="C242" s="56" t="s">
        <v>65</v>
      </c>
      <c r="D242" s="57">
        <v>127100000</v>
      </c>
      <c r="E242" s="57">
        <v>76200000</v>
      </c>
      <c r="F242" s="58">
        <v>17700000</v>
      </c>
      <c r="G242" s="50">
        <f t="shared" si="40"/>
        <v>13.926042486231314</v>
      </c>
      <c r="H242" s="50">
        <f t="shared" si="34"/>
        <v>23.228346456692915</v>
      </c>
      <c r="I242" s="51">
        <f t="shared" si="43"/>
        <v>109400000</v>
      </c>
      <c r="J242" s="51">
        <f t="shared" si="44"/>
        <v>58500000</v>
      </c>
      <c r="K242" s="59"/>
      <c r="L242" s="59"/>
      <c r="M242" s="78"/>
      <c r="N242" s="108"/>
    </row>
    <row r="243" spans="1:14" s="315" customFormat="1" x14ac:dyDescent="0.25">
      <c r="A243" s="323" t="s">
        <v>208</v>
      </c>
      <c r="B243" s="324" t="s">
        <v>256</v>
      </c>
      <c r="C243" s="325" t="s">
        <v>89</v>
      </c>
      <c r="D243" s="326">
        <v>5400000</v>
      </c>
      <c r="E243" s="326">
        <v>4050000</v>
      </c>
      <c r="F243" s="58">
        <v>2250000</v>
      </c>
      <c r="G243" s="50">
        <v>0</v>
      </c>
      <c r="H243" s="50">
        <f t="shared" si="34"/>
        <v>55.555555555555557</v>
      </c>
      <c r="I243" s="51">
        <f t="shared" si="43"/>
        <v>3150000</v>
      </c>
      <c r="J243" s="51">
        <f t="shared" si="44"/>
        <v>1800000</v>
      </c>
      <c r="K243" s="59"/>
      <c r="L243" s="59"/>
      <c r="M243" s="328"/>
      <c r="N243" s="322"/>
    </row>
    <row r="244" spans="1:14" x14ac:dyDescent="0.25">
      <c r="A244" s="54" t="s">
        <v>210</v>
      </c>
      <c r="B244" s="55" t="s">
        <v>225</v>
      </c>
      <c r="C244" s="56" t="s">
        <v>74</v>
      </c>
      <c r="D244" s="57">
        <v>64019000</v>
      </c>
      <c r="E244" s="57">
        <v>10060000</v>
      </c>
      <c r="F244" s="58">
        <v>10060000</v>
      </c>
      <c r="G244" s="50">
        <f t="shared" ref="G244:G307" si="45">F244/D244*100</f>
        <v>15.714084881050939</v>
      </c>
      <c r="H244" s="50">
        <f t="shared" si="34"/>
        <v>100</v>
      </c>
      <c r="I244" s="51">
        <f t="shared" si="43"/>
        <v>53959000</v>
      </c>
      <c r="J244" s="51">
        <f t="shared" si="44"/>
        <v>0</v>
      </c>
      <c r="K244" s="106"/>
      <c r="L244" s="106"/>
      <c r="M244" s="78"/>
      <c r="N244" s="108"/>
    </row>
    <row r="245" spans="1:14" x14ac:dyDescent="0.25">
      <c r="A245" s="70" t="s">
        <v>212</v>
      </c>
      <c r="B245" s="71" t="s">
        <v>238</v>
      </c>
      <c r="C245" s="72" t="s">
        <v>68</v>
      </c>
      <c r="D245" s="73">
        <v>21750000</v>
      </c>
      <c r="E245" s="73">
        <v>2250000</v>
      </c>
      <c r="F245" s="73">
        <v>2250000</v>
      </c>
      <c r="G245" s="75">
        <f t="shared" si="45"/>
        <v>10.344827586206897</v>
      </c>
      <c r="H245" s="75">
        <f t="shared" si="34"/>
        <v>100</v>
      </c>
      <c r="I245" s="76">
        <f t="shared" si="43"/>
        <v>19500000</v>
      </c>
      <c r="J245" s="51">
        <f>E245-F245</f>
        <v>0</v>
      </c>
      <c r="K245" s="77"/>
      <c r="L245" s="77"/>
      <c r="M245" s="79"/>
      <c r="N245" s="108"/>
    </row>
    <row r="246" spans="1:14" x14ac:dyDescent="0.25">
      <c r="A246" s="36">
        <v>36</v>
      </c>
      <c r="B246" s="37" t="s">
        <v>344</v>
      </c>
      <c r="C246" s="38" t="s">
        <v>35</v>
      </c>
      <c r="D246" s="39">
        <f>SUM(D247:D261)</f>
        <v>1622047000</v>
      </c>
      <c r="E246" s="39">
        <f>SUM(E247:E261)</f>
        <v>1351506940</v>
      </c>
      <c r="F246" s="39">
        <f>SUM(F247:F261)</f>
        <v>35766450</v>
      </c>
      <c r="G246" s="42">
        <f t="shared" si="45"/>
        <v>2.2050193366776671</v>
      </c>
      <c r="H246" s="42">
        <f t="shared" si="34"/>
        <v>2.6464126036970259</v>
      </c>
      <c r="I246" s="39">
        <f>SUM(I247:I261)</f>
        <v>1586280550</v>
      </c>
      <c r="J246" s="39">
        <f>SUM(J247:J261)</f>
        <v>1315740490</v>
      </c>
      <c r="K246" s="134"/>
      <c r="L246" s="43"/>
      <c r="M246" s="44"/>
      <c r="N246" s="108"/>
    </row>
    <row r="247" spans="1:14" x14ac:dyDescent="0.25">
      <c r="A247" s="54" t="s">
        <v>194</v>
      </c>
      <c r="B247" s="55" t="s">
        <v>195</v>
      </c>
      <c r="C247" s="56" t="s">
        <v>48</v>
      </c>
      <c r="D247" s="57">
        <v>16158240</v>
      </c>
      <c r="E247" s="57">
        <v>1912450</v>
      </c>
      <c r="F247" s="58">
        <v>1912450</v>
      </c>
      <c r="G247" s="50">
        <f t="shared" si="45"/>
        <v>11.835756864609017</v>
      </c>
      <c r="H247" s="50">
        <f t="shared" si="34"/>
        <v>100</v>
      </c>
      <c r="I247" s="51">
        <f t="shared" ref="I247:I261" si="46">D247-F247</f>
        <v>14245790</v>
      </c>
      <c r="J247" s="51">
        <f t="shared" ref="J247:J260" si="47">E247-F247</f>
        <v>0</v>
      </c>
      <c r="K247" s="59"/>
      <c r="L247" s="59"/>
      <c r="M247" s="78"/>
      <c r="N247" s="108"/>
    </row>
    <row r="248" spans="1:14" x14ac:dyDescent="0.25">
      <c r="A248" s="54" t="s">
        <v>196</v>
      </c>
      <c r="B248" s="55" t="s">
        <v>197</v>
      </c>
      <c r="C248" s="56" t="s">
        <v>49</v>
      </c>
      <c r="D248" s="57">
        <v>14554000</v>
      </c>
      <c r="E248" s="57">
        <v>3500000</v>
      </c>
      <c r="F248" s="58">
        <v>2575000</v>
      </c>
      <c r="G248" s="50">
        <f t="shared" si="45"/>
        <v>17.692730520819019</v>
      </c>
      <c r="H248" s="50">
        <f t="shared" si="34"/>
        <v>73.571428571428584</v>
      </c>
      <c r="I248" s="51">
        <f t="shared" si="46"/>
        <v>11979000</v>
      </c>
      <c r="J248" s="51">
        <f t="shared" si="47"/>
        <v>925000</v>
      </c>
      <c r="K248" s="59"/>
      <c r="L248" s="59"/>
      <c r="M248" s="78"/>
      <c r="N248" s="108"/>
    </row>
    <row r="249" spans="1:14" x14ac:dyDescent="0.25">
      <c r="A249" s="54" t="s">
        <v>200</v>
      </c>
      <c r="B249" s="55" t="s">
        <v>235</v>
      </c>
      <c r="C249" s="56" t="s">
        <v>381</v>
      </c>
      <c r="D249" s="57">
        <v>1100000</v>
      </c>
      <c r="E249" s="57">
        <v>1100000</v>
      </c>
      <c r="F249" s="58">
        <v>550000</v>
      </c>
      <c r="G249" s="50">
        <f t="shared" si="45"/>
        <v>50</v>
      </c>
      <c r="H249" s="50">
        <f t="shared" si="34"/>
        <v>50</v>
      </c>
      <c r="I249" s="51">
        <f t="shared" si="46"/>
        <v>550000</v>
      </c>
      <c r="J249" s="51">
        <f t="shared" si="47"/>
        <v>550000</v>
      </c>
      <c r="K249" s="59"/>
      <c r="L249" s="59"/>
      <c r="M249" s="78"/>
      <c r="N249" s="108"/>
    </row>
    <row r="250" spans="1:14" x14ac:dyDescent="0.25">
      <c r="A250" s="54" t="s">
        <v>202</v>
      </c>
      <c r="B250" s="55" t="s">
        <v>237</v>
      </c>
      <c r="C250" s="56" t="s">
        <v>63</v>
      </c>
      <c r="D250" s="57">
        <v>236250000</v>
      </c>
      <c r="E250" s="57">
        <v>142520000</v>
      </c>
      <c r="F250" s="58">
        <v>18279000</v>
      </c>
      <c r="G250" s="50">
        <f t="shared" si="45"/>
        <v>7.7371428571428575</v>
      </c>
      <c r="H250" s="50">
        <f t="shared" si="34"/>
        <v>12.825568341285434</v>
      </c>
      <c r="I250" s="51">
        <f t="shared" si="46"/>
        <v>217971000</v>
      </c>
      <c r="J250" s="51">
        <f t="shared" si="47"/>
        <v>124241000</v>
      </c>
      <c r="K250" s="59"/>
      <c r="L250" s="59"/>
      <c r="M250" s="78"/>
      <c r="N250" s="108"/>
    </row>
    <row r="251" spans="1:14" x14ac:dyDescent="0.25">
      <c r="A251" s="54" t="s">
        <v>204</v>
      </c>
      <c r="B251" s="55" t="s">
        <v>231</v>
      </c>
      <c r="C251" s="56" t="s">
        <v>379</v>
      </c>
      <c r="D251" s="57">
        <v>13200000</v>
      </c>
      <c r="E251" s="57">
        <v>7700000</v>
      </c>
      <c r="F251" s="58">
        <v>0</v>
      </c>
      <c r="G251" s="50">
        <f t="shared" si="45"/>
        <v>0</v>
      </c>
      <c r="H251" s="50">
        <f t="shared" si="34"/>
        <v>0</v>
      </c>
      <c r="I251" s="51">
        <f t="shared" si="46"/>
        <v>13200000</v>
      </c>
      <c r="J251" s="51">
        <f t="shared" si="47"/>
        <v>7700000</v>
      </c>
      <c r="K251" s="59"/>
      <c r="L251" s="59"/>
      <c r="M251" s="78"/>
      <c r="N251" s="108"/>
    </row>
    <row r="252" spans="1:14" ht="30" x14ac:dyDescent="0.25">
      <c r="A252" s="54" t="s">
        <v>206</v>
      </c>
      <c r="B252" s="55" t="s">
        <v>222</v>
      </c>
      <c r="C252" s="56" t="s">
        <v>65</v>
      </c>
      <c r="D252" s="57">
        <v>44000000</v>
      </c>
      <c r="E252" s="57">
        <v>44000000</v>
      </c>
      <c r="F252" s="58">
        <v>0</v>
      </c>
      <c r="G252" s="50">
        <f t="shared" si="45"/>
        <v>0</v>
      </c>
      <c r="H252" s="50">
        <f t="shared" si="34"/>
        <v>0</v>
      </c>
      <c r="I252" s="51">
        <f t="shared" si="46"/>
        <v>44000000</v>
      </c>
      <c r="J252" s="51">
        <f t="shared" si="47"/>
        <v>44000000</v>
      </c>
      <c r="K252" s="59"/>
      <c r="L252" s="59"/>
      <c r="M252" s="78"/>
      <c r="N252" s="108"/>
    </row>
    <row r="253" spans="1:14" ht="30" x14ac:dyDescent="0.25">
      <c r="A253" s="54" t="s">
        <v>208</v>
      </c>
      <c r="B253" s="55" t="s">
        <v>267</v>
      </c>
      <c r="C253" s="56" t="s">
        <v>99</v>
      </c>
      <c r="D253" s="57">
        <v>83200000</v>
      </c>
      <c r="E253" s="57">
        <v>72000000</v>
      </c>
      <c r="F253" s="58">
        <v>10050000</v>
      </c>
      <c r="G253" s="50">
        <f t="shared" si="45"/>
        <v>12.079326923076923</v>
      </c>
      <c r="H253" s="50">
        <f t="shared" si="34"/>
        <v>13.958333333333334</v>
      </c>
      <c r="I253" s="51">
        <f t="shared" si="46"/>
        <v>73150000</v>
      </c>
      <c r="J253" s="51">
        <f t="shared" si="47"/>
        <v>61950000</v>
      </c>
      <c r="K253" s="59"/>
      <c r="L253" s="59"/>
      <c r="M253" s="78"/>
      <c r="N253" s="108"/>
    </row>
    <row r="254" spans="1:14" x14ac:dyDescent="0.25">
      <c r="A254" s="54" t="s">
        <v>210</v>
      </c>
      <c r="B254" s="55" t="s">
        <v>270</v>
      </c>
      <c r="C254" s="56" t="s">
        <v>102</v>
      </c>
      <c r="D254" s="57">
        <v>30000000</v>
      </c>
      <c r="E254" s="57">
        <v>30000000</v>
      </c>
      <c r="F254" s="58">
        <v>0</v>
      </c>
      <c r="G254" s="50">
        <f t="shared" si="45"/>
        <v>0</v>
      </c>
      <c r="H254" s="50">
        <f t="shared" si="34"/>
        <v>0</v>
      </c>
      <c r="I254" s="51">
        <f t="shared" si="46"/>
        <v>30000000</v>
      </c>
      <c r="J254" s="51">
        <f t="shared" si="47"/>
        <v>30000000</v>
      </c>
      <c r="K254" s="59"/>
      <c r="L254" s="59"/>
      <c r="M254" s="78"/>
      <c r="N254" s="108"/>
    </row>
    <row r="255" spans="1:14" x14ac:dyDescent="0.25">
      <c r="A255" s="54" t="s">
        <v>212</v>
      </c>
      <c r="B255" s="55" t="s">
        <v>255</v>
      </c>
      <c r="C255" s="56" t="s">
        <v>88</v>
      </c>
      <c r="D255" s="57">
        <v>604000000</v>
      </c>
      <c r="E255" s="57">
        <v>604000000</v>
      </c>
      <c r="F255" s="58">
        <v>0</v>
      </c>
      <c r="G255" s="50">
        <f t="shared" si="45"/>
        <v>0</v>
      </c>
      <c r="H255" s="50">
        <f t="shared" si="34"/>
        <v>0</v>
      </c>
      <c r="I255" s="51">
        <f t="shared" si="46"/>
        <v>604000000</v>
      </c>
      <c r="J255" s="51">
        <f t="shared" si="47"/>
        <v>604000000</v>
      </c>
      <c r="K255" s="59"/>
      <c r="L255" s="59"/>
      <c r="M255" s="78"/>
      <c r="N255" s="108"/>
    </row>
    <row r="256" spans="1:14" x14ac:dyDescent="0.25">
      <c r="A256" s="54" t="s">
        <v>214</v>
      </c>
      <c r="B256" s="55" t="s">
        <v>272</v>
      </c>
      <c r="C256" s="56" t="s">
        <v>157</v>
      </c>
      <c r="D256" s="57">
        <v>10050000</v>
      </c>
      <c r="E256" s="57">
        <v>10050000</v>
      </c>
      <c r="F256" s="58">
        <v>2400000</v>
      </c>
      <c r="G256" s="50">
        <f t="shared" si="45"/>
        <v>23.880597014925371</v>
      </c>
      <c r="H256" s="50">
        <f t="shared" si="34"/>
        <v>23.880597014925371</v>
      </c>
      <c r="I256" s="51">
        <f t="shared" si="46"/>
        <v>7650000</v>
      </c>
      <c r="J256" s="51">
        <f t="shared" si="47"/>
        <v>7650000</v>
      </c>
      <c r="K256" s="106"/>
      <c r="L256" s="106"/>
      <c r="M256" s="78"/>
      <c r="N256" s="108"/>
    </row>
    <row r="257" spans="1:15" x14ac:dyDescent="0.25">
      <c r="A257" s="54" t="s">
        <v>216</v>
      </c>
      <c r="B257" s="55" t="s">
        <v>283</v>
      </c>
      <c r="C257" s="56" t="s">
        <v>105</v>
      </c>
      <c r="D257" s="57">
        <v>420909040</v>
      </c>
      <c r="E257" s="57">
        <v>420909040</v>
      </c>
      <c r="F257" s="58">
        <v>0</v>
      </c>
      <c r="G257" s="50">
        <f t="shared" si="45"/>
        <v>0</v>
      </c>
      <c r="H257" s="50">
        <f t="shared" si="34"/>
        <v>0</v>
      </c>
      <c r="I257" s="51">
        <f t="shared" si="46"/>
        <v>420909040</v>
      </c>
      <c r="J257" s="51">
        <f t="shared" si="47"/>
        <v>420909040</v>
      </c>
      <c r="K257" s="59"/>
      <c r="L257" s="59"/>
      <c r="M257" s="78"/>
      <c r="N257" s="108"/>
    </row>
    <row r="258" spans="1:15" x14ac:dyDescent="0.25">
      <c r="A258" s="54" t="s">
        <v>218</v>
      </c>
      <c r="B258" s="55" t="s">
        <v>224</v>
      </c>
      <c r="C258" s="56" t="s">
        <v>67</v>
      </c>
      <c r="D258" s="57">
        <v>4270000</v>
      </c>
      <c r="E258" s="57">
        <v>4270000</v>
      </c>
      <c r="F258" s="58">
        <v>0</v>
      </c>
      <c r="G258" s="50">
        <f t="shared" si="45"/>
        <v>0</v>
      </c>
      <c r="H258" s="50">
        <f t="shared" si="34"/>
        <v>0</v>
      </c>
      <c r="I258" s="51">
        <f t="shared" si="46"/>
        <v>4270000</v>
      </c>
      <c r="J258" s="51">
        <f t="shared" si="47"/>
        <v>4270000</v>
      </c>
      <c r="K258" s="59"/>
      <c r="L258" s="59"/>
      <c r="M258" s="78"/>
      <c r="N258" s="108"/>
      <c r="O258" s="3"/>
    </row>
    <row r="259" spans="1:15" x14ac:dyDescent="0.25">
      <c r="A259" s="54" t="s">
        <v>220</v>
      </c>
      <c r="B259" s="55" t="s">
        <v>280</v>
      </c>
      <c r="C259" s="56" t="s">
        <v>106</v>
      </c>
      <c r="D259" s="57">
        <v>9545450</v>
      </c>
      <c r="E259" s="57">
        <v>9545450</v>
      </c>
      <c r="F259" s="58">
        <v>0</v>
      </c>
      <c r="G259" s="50">
        <f t="shared" si="45"/>
        <v>0</v>
      </c>
      <c r="H259" s="50">
        <f t="shared" si="34"/>
        <v>0</v>
      </c>
      <c r="I259" s="51">
        <f t="shared" si="46"/>
        <v>9545450</v>
      </c>
      <c r="J259" s="51">
        <f t="shared" si="47"/>
        <v>9545450</v>
      </c>
      <c r="K259" s="59"/>
      <c r="L259" s="59"/>
      <c r="M259" s="78"/>
      <c r="N259" s="108"/>
      <c r="O259" s="3"/>
    </row>
    <row r="260" spans="1:15" x14ac:dyDescent="0.25">
      <c r="A260" s="54" t="s">
        <v>251</v>
      </c>
      <c r="B260" s="55" t="s">
        <v>225</v>
      </c>
      <c r="C260" s="56" t="s">
        <v>74</v>
      </c>
      <c r="D260" s="57">
        <v>104810270</v>
      </c>
      <c r="E260" s="57">
        <v>0</v>
      </c>
      <c r="F260" s="58">
        <v>0</v>
      </c>
      <c r="G260" s="50">
        <f t="shared" si="45"/>
        <v>0</v>
      </c>
      <c r="H260" s="50">
        <v>0</v>
      </c>
      <c r="I260" s="51">
        <f t="shared" si="46"/>
        <v>104810270</v>
      </c>
      <c r="J260" s="51">
        <f t="shared" si="47"/>
        <v>0</v>
      </c>
      <c r="K260" s="59"/>
      <c r="L260" s="59"/>
      <c r="M260" s="78"/>
      <c r="N260" s="108"/>
      <c r="O260" s="3"/>
    </row>
    <row r="261" spans="1:15" x14ac:dyDescent="0.25">
      <c r="A261" s="70" t="s">
        <v>252</v>
      </c>
      <c r="B261" s="71" t="s">
        <v>238</v>
      </c>
      <c r="C261" s="72" t="s">
        <v>68</v>
      </c>
      <c r="D261" s="73">
        <v>30000000</v>
      </c>
      <c r="E261" s="73">
        <v>0</v>
      </c>
      <c r="F261" s="74">
        <v>0</v>
      </c>
      <c r="G261" s="75">
        <f t="shared" si="45"/>
        <v>0</v>
      </c>
      <c r="H261" s="75">
        <v>0</v>
      </c>
      <c r="I261" s="76">
        <f t="shared" si="46"/>
        <v>30000000</v>
      </c>
      <c r="J261" s="76">
        <f>E261-F261</f>
        <v>0</v>
      </c>
      <c r="K261" s="77"/>
      <c r="L261" s="77"/>
      <c r="M261" s="79"/>
      <c r="N261" s="108"/>
      <c r="O261" s="3"/>
    </row>
    <row r="262" spans="1:15" x14ac:dyDescent="0.25">
      <c r="A262" s="91" t="s">
        <v>117</v>
      </c>
      <c r="B262" s="92" t="s">
        <v>141</v>
      </c>
      <c r="C262" s="93" t="s">
        <v>186</v>
      </c>
      <c r="D262" s="94">
        <f>SUM(D263+D281+D295+D305)</f>
        <v>1540353297</v>
      </c>
      <c r="E262" s="94">
        <f>SUM(E263+E281+E295+E305)</f>
        <v>1153433735.3499999</v>
      </c>
      <c r="F262" s="94">
        <f>SUM(F263+F281+F295+F305)</f>
        <v>419399726</v>
      </c>
      <c r="G262" s="96">
        <f t="shared" si="45"/>
        <v>27.227502081296873</v>
      </c>
      <c r="H262" s="96">
        <f t="shared" si="34"/>
        <v>36.360972732667356</v>
      </c>
      <c r="I262" s="94">
        <f>SUM(I263+I281+I295+I305)</f>
        <v>1120953571</v>
      </c>
      <c r="J262" s="94">
        <f>SUM(J263+J281+J295+J305)</f>
        <v>734034009.35000002</v>
      </c>
      <c r="K262" s="118"/>
      <c r="L262" s="118"/>
      <c r="M262" s="99"/>
      <c r="N262" s="108"/>
      <c r="O262" s="3"/>
    </row>
    <row r="263" spans="1:15" x14ac:dyDescent="0.25">
      <c r="A263" s="36">
        <v>37</v>
      </c>
      <c r="B263" s="37" t="s">
        <v>345</v>
      </c>
      <c r="C263" s="38" t="s">
        <v>36</v>
      </c>
      <c r="D263" s="39">
        <f>SUM(D264:D280)</f>
        <v>445738906</v>
      </c>
      <c r="E263" s="39">
        <f>SUM(E264:E280)</f>
        <v>373924956.35000002</v>
      </c>
      <c r="F263" s="39">
        <f>SUM(F264:F280)</f>
        <v>4199000</v>
      </c>
      <c r="G263" s="41">
        <f t="shared" si="45"/>
        <v>0.9420312975776004</v>
      </c>
      <c r="H263" s="41">
        <f t="shared" si="34"/>
        <v>1.1229525948168235</v>
      </c>
      <c r="I263" s="39">
        <f>SUM(I264:I280)</f>
        <v>441539906</v>
      </c>
      <c r="J263" s="39">
        <f>SUM(J264:J280)</f>
        <v>369725956.35000002</v>
      </c>
      <c r="K263" s="120"/>
      <c r="L263" s="43"/>
      <c r="M263" s="44"/>
      <c r="N263" s="108"/>
      <c r="O263" s="3"/>
    </row>
    <row r="264" spans="1:15" x14ac:dyDescent="0.25">
      <c r="A264" s="54" t="s">
        <v>196</v>
      </c>
      <c r="B264" s="55" t="s">
        <v>195</v>
      </c>
      <c r="C264" s="56" t="s">
        <v>48</v>
      </c>
      <c r="D264" s="57">
        <v>6737800</v>
      </c>
      <c r="E264" s="57">
        <v>679850.35</v>
      </c>
      <c r="F264" s="58">
        <v>0</v>
      </c>
      <c r="G264" s="50">
        <f t="shared" si="45"/>
        <v>0</v>
      </c>
      <c r="H264" s="50">
        <f t="shared" si="34"/>
        <v>0</v>
      </c>
      <c r="I264" s="51">
        <f t="shared" ref="I264:I280" si="48">D264-F264</f>
        <v>6737800</v>
      </c>
      <c r="J264" s="51">
        <f t="shared" ref="J264:J279" si="49">E264-F264</f>
        <v>679850.35</v>
      </c>
      <c r="K264" s="59"/>
      <c r="L264" s="59"/>
      <c r="M264" s="78"/>
      <c r="N264" s="108"/>
      <c r="O264" s="3"/>
    </row>
    <row r="265" spans="1:15" x14ac:dyDescent="0.25">
      <c r="A265" s="54" t="s">
        <v>200</v>
      </c>
      <c r="B265" s="55" t="s">
        <v>197</v>
      </c>
      <c r="C265" s="56" t="s">
        <v>49</v>
      </c>
      <c r="D265" s="57">
        <v>6804076</v>
      </c>
      <c r="E265" s="57">
        <v>5229076</v>
      </c>
      <c r="F265" s="58">
        <v>0</v>
      </c>
      <c r="G265" s="50">
        <f t="shared" si="45"/>
        <v>0</v>
      </c>
      <c r="H265" s="50">
        <f t="shared" si="34"/>
        <v>0</v>
      </c>
      <c r="I265" s="51">
        <f t="shared" si="48"/>
        <v>6804076</v>
      </c>
      <c r="J265" s="51">
        <f t="shared" si="49"/>
        <v>5229076</v>
      </c>
      <c r="K265" s="59"/>
      <c r="L265" s="59"/>
      <c r="M265" s="78"/>
      <c r="N265" s="108"/>
    </row>
    <row r="266" spans="1:15" x14ac:dyDescent="0.25">
      <c r="A266" s="54" t="s">
        <v>202</v>
      </c>
      <c r="B266" s="55" t="s">
        <v>235</v>
      </c>
      <c r="C266" s="56" t="s">
        <v>72</v>
      </c>
      <c r="D266" s="57">
        <v>660000</v>
      </c>
      <c r="E266" s="57">
        <v>660000</v>
      </c>
      <c r="F266" s="58">
        <v>0</v>
      </c>
      <c r="G266" s="50">
        <f t="shared" si="45"/>
        <v>0</v>
      </c>
      <c r="H266" s="50">
        <f t="shared" si="34"/>
        <v>0</v>
      </c>
      <c r="I266" s="51">
        <f t="shared" si="48"/>
        <v>660000</v>
      </c>
      <c r="J266" s="51">
        <f t="shared" si="49"/>
        <v>660000</v>
      </c>
      <c r="K266" s="59"/>
      <c r="L266" s="59"/>
      <c r="M266" s="78"/>
      <c r="N266" s="108"/>
    </row>
    <row r="267" spans="1:15" x14ac:dyDescent="0.25">
      <c r="A267" s="54" t="s">
        <v>204</v>
      </c>
      <c r="B267" s="55" t="s">
        <v>237</v>
      </c>
      <c r="C267" s="56" t="s">
        <v>63</v>
      </c>
      <c r="D267" s="57">
        <v>7500000</v>
      </c>
      <c r="E267" s="57">
        <v>4050000</v>
      </c>
      <c r="F267" s="58">
        <v>0</v>
      </c>
      <c r="G267" s="50">
        <f t="shared" si="45"/>
        <v>0</v>
      </c>
      <c r="H267" s="50">
        <f t="shared" ref="H267:H330" si="50">F267/E267*100</f>
        <v>0</v>
      </c>
      <c r="I267" s="51">
        <f t="shared" si="48"/>
        <v>7500000</v>
      </c>
      <c r="J267" s="51">
        <f t="shared" si="49"/>
        <v>4050000</v>
      </c>
      <c r="K267" s="59"/>
      <c r="L267" s="59"/>
      <c r="M267" s="78"/>
      <c r="N267" s="108"/>
    </row>
    <row r="268" spans="1:15" x14ac:dyDescent="0.25">
      <c r="A268" s="54" t="s">
        <v>206</v>
      </c>
      <c r="B268" s="55" t="s">
        <v>231</v>
      </c>
      <c r="C268" s="56" t="s">
        <v>64</v>
      </c>
      <c r="D268" s="57">
        <v>40400000</v>
      </c>
      <c r="E268" s="57">
        <v>40400000</v>
      </c>
      <c r="F268" s="58">
        <v>0</v>
      </c>
      <c r="G268" s="50">
        <f t="shared" si="45"/>
        <v>0</v>
      </c>
      <c r="H268" s="50">
        <f t="shared" si="50"/>
        <v>0</v>
      </c>
      <c r="I268" s="51">
        <f t="shared" si="48"/>
        <v>40400000</v>
      </c>
      <c r="J268" s="51">
        <f t="shared" si="49"/>
        <v>40400000</v>
      </c>
      <c r="K268" s="59"/>
      <c r="L268" s="59"/>
      <c r="M268" s="78"/>
      <c r="N268" s="108"/>
    </row>
    <row r="269" spans="1:15" x14ac:dyDescent="0.25">
      <c r="A269" s="54" t="s">
        <v>208</v>
      </c>
      <c r="B269" s="55" t="s">
        <v>285</v>
      </c>
      <c r="C269" s="56" t="s">
        <v>165</v>
      </c>
      <c r="D269" s="57">
        <v>25000000</v>
      </c>
      <c r="E269" s="57">
        <v>25000000</v>
      </c>
      <c r="F269" s="58">
        <v>0</v>
      </c>
      <c r="G269" s="50">
        <f t="shared" si="45"/>
        <v>0</v>
      </c>
      <c r="H269" s="50">
        <f t="shared" si="50"/>
        <v>0</v>
      </c>
      <c r="I269" s="51">
        <f t="shared" si="48"/>
        <v>25000000</v>
      </c>
      <c r="J269" s="51">
        <f t="shared" si="49"/>
        <v>25000000</v>
      </c>
      <c r="K269" s="59"/>
      <c r="L269" s="59"/>
      <c r="M269" s="78"/>
      <c r="N269" s="108"/>
    </row>
    <row r="270" spans="1:15" ht="30" x14ac:dyDescent="0.25">
      <c r="A270" s="54" t="s">
        <v>210</v>
      </c>
      <c r="B270" s="55" t="s">
        <v>222</v>
      </c>
      <c r="C270" s="56" t="s">
        <v>65</v>
      </c>
      <c r="D270" s="57">
        <v>24150000</v>
      </c>
      <c r="E270" s="57">
        <v>24150000</v>
      </c>
      <c r="F270" s="58">
        <v>0</v>
      </c>
      <c r="G270" s="50">
        <f t="shared" si="45"/>
        <v>0</v>
      </c>
      <c r="H270" s="50">
        <f t="shared" si="50"/>
        <v>0</v>
      </c>
      <c r="I270" s="51">
        <f t="shared" si="48"/>
        <v>24150000</v>
      </c>
      <c r="J270" s="51">
        <f t="shared" si="49"/>
        <v>24150000</v>
      </c>
      <c r="K270" s="59"/>
      <c r="L270" s="59"/>
      <c r="M270" s="78"/>
      <c r="N270" s="108"/>
    </row>
    <row r="271" spans="1:15" ht="30" x14ac:dyDescent="0.25">
      <c r="A271" s="54" t="s">
        <v>212</v>
      </c>
      <c r="B271" s="55" t="s">
        <v>267</v>
      </c>
      <c r="C271" s="56" t="s">
        <v>99</v>
      </c>
      <c r="D271" s="57">
        <v>41400000</v>
      </c>
      <c r="E271" s="57">
        <v>41400000</v>
      </c>
      <c r="F271" s="58">
        <v>0</v>
      </c>
      <c r="G271" s="50">
        <f t="shared" si="45"/>
        <v>0</v>
      </c>
      <c r="H271" s="50">
        <f t="shared" si="50"/>
        <v>0</v>
      </c>
      <c r="I271" s="51">
        <f t="shared" si="48"/>
        <v>41400000</v>
      </c>
      <c r="J271" s="51">
        <f t="shared" si="49"/>
        <v>41400000</v>
      </c>
      <c r="K271" s="121"/>
      <c r="L271" s="121"/>
      <c r="M271" s="122"/>
      <c r="N271" s="108"/>
    </row>
    <row r="272" spans="1:15" x14ac:dyDescent="0.25">
      <c r="A272" s="54" t="s">
        <v>214</v>
      </c>
      <c r="B272" s="55" t="s">
        <v>286</v>
      </c>
      <c r="C272" s="56" t="s">
        <v>166</v>
      </c>
      <c r="D272" s="57">
        <v>6000000</v>
      </c>
      <c r="E272" s="57">
        <v>6000000</v>
      </c>
      <c r="F272" s="58">
        <v>0</v>
      </c>
      <c r="G272" s="50">
        <f t="shared" si="45"/>
        <v>0</v>
      </c>
      <c r="H272" s="50">
        <f t="shared" si="50"/>
        <v>0</v>
      </c>
      <c r="I272" s="51">
        <f t="shared" si="48"/>
        <v>6000000</v>
      </c>
      <c r="J272" s="51">
        <f t="shared" si="49"/>
        <v>6000000</v>
      </c>
      <c r="K272" s="106"/>
      <c r="L272" s="106"/>
      <c r="M272" s="78"/>
      <c r="N272" s="108"/>
    </row>
    <row r="273" spans="1:14" x14ac:dyDescent="0.25">
      <c r="A273" s="54" t="s">
        <v>216</v>
      </c>
      <c r="B273" s="55" t="s">
        <v>272</v>
      </c>
      <c r="C273" s="56" t="s">
        <v>157</v>
      </c>
      <c r="D273" s="57">
        <v>750000</v>
      </c>
      <c r="E273" s="57">
        <v>750000</v>
      </c>
      <c r="F273" s="58">
        <v>0</v>
      </c>
      <c r="G273" s="50">
        <f t="shared" si="45"/>
        <v>0</v>
      </c>
      <c r="H273" s="50">
        <f t="shared" si="50"/>
        <v>0</v>
      </c>
      <c r="I273" s="51">
        <f t="shared" si="48"/>
        <v>750000</v>
      </c>
      <c r="J273" s="51">
        <f t="shared" si="49"/>
        <v>750000</v>
      </c>
      <c r="K273" s="106"/>
      <c r="L273" s="106"/>
      <c r="M273" s="78"/>
      <c r="N273" s="108"/>
    </row>
    <row r="274" spans="1:14" x14ac:dyDescent="0.25">
      <c r="A274" s="54" t="s">
        <v>218</v>
      </c>
      <c r="B274" s="55" t="s">
        <v>283</v>
      </c>
      <c r="C274" s="56" t="s">
        <v>373</v>
      </c>
      <c r="D274" s="57">
        <v>123009040</v>
      </c>
      <c r="E274" s="57">
        <v>123009040</v>
      </c>
      <c r="F274" s="58">
        <v>0</v>
      </c>
      <c r="G274" s="50">
        <f t="shared" si="45"/>
        <v>0</v>
      </c>
      <c r="H274" s="50">
        <f t="shared" si="50"/>
        <v>0</v>
      </c>
      <c r="I274" s="51">
        <f t="shared" si="48"/>
        <v>123009040</v>
      </c>
      <c r="J274" s="51">
        <f t="shared" si="49"/>
        <v>123009040</v>
      </c>
      <c r="K274" s="106"/>
      <c r="L274" s="106"/>
      <c r="M274" s="78"/>
      <c r="N274" s="108"/>
    </row>
    <row r="275" spans="1:14" x14ac:dyDescent="0.25">
      <c r="A275" s="54" t="s">
        <v>220</v>
      </c>
      <c r="B275" s="55" t="s">
        <v>223</v>
      </c>
      <c r="C275" s="56" t="s">
        <v>103</v>
      </c>
      <c r="D275" s="57">
        <v>4000000</v>
      </c>
      <c r="E275" s="57">
        <v>4000000</v>
      </c>
      <c r="F275" s="58">
        <v>0</v>
      </c>
      <c r="G275" s="50">
        <f t="shared" si="45"/>
        <v>0</v>
      </c>
      <c r="H275" s="50">
        <f t="shared" si="50"/>
        <v>0</v>
      </c>
      <c r="I275" s="51">
        <f t="shared" si="48"/>
        <v>4000000</v>
      </c>
      <c r="J275" s="51">
        <f t="shared" si="49"/>
        <v>4000000</v>
      </c>
      <c r="K275" s="106"/>
      <c r="L275" s="106"/>
      <c r="M275" s="78"/>
      <c r="N275" s="108"/>
    </row>
    <row r="276" spans="1:14" x14ac:dyDescent="0.25">
      <c r="A276" s="54" t="s">
        <v>251</v>
      </c>
      <c r="B276" s="55" t="s">
        <v>287</v>
      </c>
      <c r="C276" s="56" t="s">
        <v>167</v>
      </c>
      <c r="D276" s="57">
        <v>15400000</v>
      </c>
      <c r="E276" s="57">
        <v>15400000</v>
      </c>
      <c r="F276" s="58">
        <v>0</v>
      </c>
      <c r="G276" s="50">
        <f t="shared" si="45"/>
        <v>0</v>
      </c>
      <c r="H276" s="50">
        <f t="shared" si="50"/>
        <v>0</v>
      </c>
      <c r="I276" s="51">
        <f t="shared" si="48"/>
        <v>15400000</v>
      </c>
      <c r="J276" s="51">
        <f t="shared" si="49"/>
        <v>15400000</v>
      </c>
      <c r="K276" s="106"/>
      <c r="L276" s="106"/>
      <c r="M276" s="78"/>
      <c r="N276" s="108"/>
    </row>
    <row r="277" spans="1:14" x14ac:dyDescent="0.25">
      <c r="A277" s="54" t="s">
        <v>253</v>
      </c>
      <c r="B277" s="55" t="s">
        <v>288</v>
      </c>
      <c r="C277" s="56" t="s">
        <v>169</v>
      </c>
      <c r="D277" s="57">
        <v>9999990</v>
      </c>
      <c r="E277" s="57">
        <v>9999990</v>
      </c>
      <c r="F277" s="58">
        <v>0</v>
      </c>
      <c r="G277" s="50">
        <f t="shared" si="45"/>
        <v>0</v>
      </c>
      <c r="H277" s="50">
        <f t="shared" si="50"/>
        <v>0</v>
      </c>
      <c r="I277" s="51">
        <f t="shared" si="48"/>
        <v>9999990</v>
      </c>
      <c r="J277" s="51">
        <f t="shared" si="49"/>
        <v>9999990</v>
      </c>
      <c r="K277" s="106"/>
      <c r="L277" s="106"/>
      <c r="M277" s="78"/>
      <c r="N277" s="108"/>
    </row>
    <row r="278" spans="1:14" x14ac:dyDescent="0.25">
      <c r="A278" s="54" t="s">
        <v>281</v>
      </c>
      <c r="B278" s="55" t="s">
        <v>225</v>
      </c>
      <c r="C278" s="56" t="s">
        <v>382</v>
      </c>
      <c r="D278" s="57">
        <v>61180000</v>
      </c>
      <c r="E278" s="57">
        <v>2099000</v>
      </c>
      <c r="F278" s="58">
        <v>2099000</v>
      </c>
      <c r="G278" s="50">
        <f t="shared" si="45"/>
        <v>3.4308597580908797</v>
      </c>
      <c r="H278" s="50">
        <f t="shared" si="50"/>
        <v>100</v>
      </c>
      <c r="I278" s="51">
        <f t="shared" si="48"/>
        <v>59081000</v>
      </c>
      <c r="J278" s="51">
        <f t="shared" si="49"/>
        <v>0</v>
      </c>
      <c r="K278" s="106"/>
      <c r="L278" s="106"/>
      <c r="M278" s="78"/>
      <c r="N278" s="108"/>
    </row>
    <row r="279" spans="1:14" x14ac:dyDescent="0.25">
      <c r="A279" s="54" t="s">
        <v>282</v>
      </c>
      <c r="B279" s="55" t="s">
        <v>238</v>
      </c>
      <c r="C279" s="56" t="s">
        <v>68</v>
      </c>
      <c r="D279" s="57">
        <v>3750000</v>
      </c>
      <c r="E279" s="57">
        <v>2100000</v>
      </c>
      <c r="F279" s="58">
        <v>2100000</v>
      </c>
      <c r="G279" s="50">
        <f t="shared" si="45"/>
        <v>56.000000000000007</v>
      </c>
      <c r="H279" s="50">
        <f t="shared" si="50"/>
        <v>100</v>
      </c>
      <c r="I279" s="51">
        <f t="shared" si="48"/>
        <v>1650000</v>
      </c>
      <c r="J279" s="51">
        <f t="shared" si="49"/>
        <v>0</v>
      </c>
      <c r="K279" s="106"/>
      <c r="L279" s="106"/>
      <c r="M279" s="78"/>
      <c r="N279" s="108"/>
    </row>
    <row r="280" spans="1:14" x14ac:dyDescent="0.25">
      <c r="A280" s="70" t="s">
        <v>289</v>
      </c>
      <c r="B280" s="71" t="s">
        <v>226</v>
      </c>
      <c r="C280" s="72" t="s">
        <v>69</v>
      </c>
      <c r="D280" s="73">
        <v>68998000</v>
      </c>
      <c r="E280" s="73">
        <v>68998000</v>
      </c>
      <c r="F280" s="58">
        <v>0</v>
      </c>
      <c r="G280" s="75">
        <f t="shared" si="45"/>
        <v>0</v>
      </c>
      <c r="H280" s="75">
        <f t="shared" si="50"/>
        <v>0</v>
      </c>
      <c r="I280" s="76">
        <f t="shared" si="48"/>
        <v>68998000</v>
      </c>
      <c r="J280" s="51">
        <f>E280-F280</f>
        <v>68998000</v>
      </c>
      <c r="K280" s="156"/>
      <c r="L280" s="156"/>
      <c r="M280" s="79"/>
      <c r="N280" s="108"/>
    </row>
    <row r="281" spans="1:14" x14ac:dyDescent="0.25">
      <c r="A281" s="36">
        <v>38</v>
      </c>
      <c r="B281" s="37" t="s">
        <v>346</v>
      </c>
      <c r="C281" s="38" t="s">
        <v>37</v>
      </c>
      <c r="D281" s="39">
        <f>SUM(D282:D294)</f>
        <v>742777191</v>
      </c>
      <c r="E281" s="39">
        <f>SUM(E282:E294)</f>
        <v>621292409</v>
      </c>
      <c r="F281" s="39">
        <f>SUM(F282:F294)</f>
        <v>374370450</v>
      </c>
      <c r="G281" s="41">
        <f t="shared" si="45"/>
        <v>50.401446697089</v>
      </c>
      <c r="H281" s="41">
        <f t="shared" si="50"/>
        <v>60.256723658118929</v>
      </c>
      <c r="I281" s="39">
        <f>SUM(I282:I294)</f>
        <v>368406741</v>
      </c>
      <c r="J281" s="39">
        <f>SUM(J282:J294)</f>
        <v>246921959</v>
      </c>
      <c r="K281" s="120"/>
      <c r="L281" s="43"/>
      <c r="M281" s="44"/>
      <c r="N281" s="108"/>
    </row>
    <row r="282" spans="1:14" x14ac:dyDescent="0.25">
      <c r="A282" s="54" t="s">
        <v>194</v>
      </c>
      <c r="B282" s="55" t="s">
        <v>195</v>
      </c>
      <c r="C282" s="56" t="s">
        <v>48</v>
      </c>
      <c r="D282" s="57">
        <v>8940750</v>
      </c>
      <c r="E282" s="57">
        <v>1918450</v>
      </c>
      <c r="F282" s="58">
        <v>1918450</v>
      </c>
      <c r="G282" s="50">
        <f t="shared" si="45"/>
        <v>21.457372144395045</v>
      </c>
      <c r="H282" s="50">
        <f t="shared" si="50"/>
        <v>100</v>
      </c>
      <c r="I282" s="51">
        <f t="shared" ref="I282:I294" si="51">D282-F282</f>
        <v>7022300</v>
      </c>
      <c r="J282" s="51">
        <f t="shared" ref="J282:J293" si="52">E282-F282</f>
        <v>0</v>
      </c>
      <c r="K282" s="59"/>
      <c r="L282" s="59"/>
      <c r="M282" s="78"/>
      <c r="N282" s="108"/>
    </row>
    <row r="283" spans="1:14" x14ac:dyDescent="0.25">
      <c r="A283" s="54" t="s">
        <v>196</v>
      </c>
      <c r="B283" s="55" t="s">
        <v>197</v>
      </c>
      <c r="C283" s="56" t="s">
        <v>49</v>
      </c>
      <c r="D283" s="57">
        <v>8001041</v>
      </c>
      <c r="E283" s="57">
        <v>849419</v>
      </c>
      <c r="F283" s="58">
        <v>0</v>
      </c>
      <c r="G283" s="50">
        <f t="shared" si="45"/>
        <v>0</v>
      </c>
      <c r="H283" s="50">
        <f t="shared" si="50"/>
        <v>0</v>
      </c>
      <c r="I283" s="51">
        <f t="shared" si="51"/>
        <v>8001041</v>
      </c>
      <c r="J283" s="51">
        <f t="shared" si="52"/>
        <v>849419</v>
      </c>
      <c r="K283" s="59"/>
      <c r="L283" s="59"/>
      <c r="M283" s="78"/>
      <c r="N283" s="108"/>
    </row>
    <row r="284" spans="1:14" x14ac:dyDescent="0.25">
      <c r="A284" s="54" t="s">
        <v>200</v>
      </c>
      <c r="B284" s="55" t="s">
        <v>235</v>
      </c>
      <c r="C284" s="56" t="s">
        <v>72</v>
      </c>
      <c r="D284" s="57">
        <v>462000</v>
      </c>
      <c r="E284" s="57">
        <v>220000</v>
      </c>
      <c r="F284" s="58">
        <v>220000</v>
      </c>
      <c r="G284" s="50">
        <f t="shared" si="45"/>
        <v>47.619047619047613</v>
      </c>
      <c r="H284" s="50">
        <f t="shared" si="50"/>
        <v>100</v>
      </c>
      <c r="I284" s="51">
        <f t="shared" si="51"/>
        <v>242000</v>
      </c>
      <c r="J284" s="51">
        <f t="shared" si="52"/>
        <v>0</v>
      </c>
      <c r="K284" s="59"/>
      <c r="L284" s="59"/>
      <c r="M284" s="78"/>
      <c r="N284" s="108"/>
    </row>
    <row r="285" spans="1:14" x14ac:dyDescent="0.25">
      <c r="A285" s="54" t="s">
        <v>202</v>
      </c>
      <c r="B285" s="55" t="s">
        <v>237</v>
      </c>
      <c r="C285" s="56" t="s">
        <v>63</v>
      </c>
      <c r="D285" s="57">
        <v>32825000</v>
      </c>
      <c r="E285" s="57">
        <v>18100000</v>
      </c>
      <c r="F285" s="58">
        <v>0</v>
      </c>
      <c r="G285" s="50">
        <f t="shared" si="45"/>
        <v>0</v>
      </c>
      <c r="H285" s="50">
        <f t="shared" si="50"/>
        <v>0</v>
      </c>
      <c r="I285" s="51">
        <f t="shared" si="51"/>
        <v>32825000</v>
      </c>
      <c r="J285" s="51">
        <f t="shared" si="52"/>
        <v>18100000</v>
      </c>
      <c r="K285" s="59"/>
      <c r="L285" s="59"/>
      <c r="M285" s="78"/>
      <c r="N285" s="108"/>
    </row>
    <row r="286" spans="1:14" ht="30" x14ac:dyDescent="0.25">
      <c r="A286" s="54" t="s">
        <v>204</v>
      </c>
      <c r="B286" s="55" t="s">
        <v>222</v>
      </c>
      <c r="C286" s="56" t="s">
        <v>65</v>
      </c>
      <c r="D286" s="57">
        <v>13000000</v>
      </c>
      <c r="E286" s="57">
        <v>12550000</v>
      </c>
      <c r="F286" s="58">
        <v>0</v>
      </c>
      <c r="G286" s="50">
        <f t="shared" si="45"/>
        <v>0</v>
      </c>
      <c r="H286" s="50">
        <f t="shared" si="50"/>
        <v>0</v>
      </c>
      <c r="I286" s="51">
        <f t="shared" si="51"/>
        <v>13000000</v>
      </c>
      <c r="J286" s="51">
        <f t="shared" si="52"/>
        <v>12550000</v>
      </c>
      <c r="K286" s="59"/>
      <c r="L286" s="59"/>
      <c r="M286" s="78"/>
      <c r="N286" s="108"/>
    </row>
    <row r="287" spans="1:14" ht="30" x14ac:dyDescent="0.25">
      <c r="A287" s="54" t="s">
        <v>206</v>
      </c>
      <c r="B287" s="55" t="s">
        <v>267</v>
      </c>
      <c r="C287" s="56" t="s">
        <v>99</v>
      </c>
      <c r="D287" s="57">
        <v>20850000</v>
      </c>
      <c r="E287" s="57">
        <v>6950000</v>
      </c>
      <c r="F287" s="58">
        <v>0</v>
      </c>
      <c r="G287" s="50">
        <f t="shared" si="45"/>
        <v>0</v>
      </c>
      <c r="H287" s="50">
        <f t="shared" si="50"/>
        <v>0</v>
      </c>
      <c r="I287" s="51">
        <f t="shared" si="51"/>
        <v>20850000</v>
      </c>
      <c r="J287" s="51">
        <f t="shared" si="52"/>
        <v>6950000</v>
      </c>
      <c r="K287" s="59"/>
      <c r="L287" s="59"/>
      <c r="M287" s="78"/>
      <c r="N287" s="108"/>
    </row>
    <row r="288" spans="1:14" x14ac:dyDescent="0.25">
      <c r="A288" s="54" t="s">
        <v>208</v>
      </c>
      <c r="B288" s="55" t="s">
        <v>255</v>
      </c>
      <c r="C288" s="56" t="s">
        <v>88</v>
      </c>
      <c r="D288" s="57">
        <v>1000000</v>
      </c>
      <c r="E288" s="57">
        <v>1000000</v>
      </c>
      <c r="F288" s="58">
        <v>0</v>
      </c>
      <c r="G288" s="50">
        <f t="shared" si="45"/>
        <v>0</v>
      </c>
      <c r="H288" s="50">
        <f t="shared" si="50"/>
        <v>0</v>
      </c>
      <c r="I288" s="51">
        <f t="shared" si="51"/>
        <v>1000000</v>
      </c>
      <c r="J288" s="51">
        <f t="shared" si="52"/>
        <v>1000000</v>
      </c>
      <c r="K288" s="59"/>
      <c r="L288" s="59"/>
      <c r="M288" s="78"/>
      <c r="N288" s="108"/>
    </row>
    <row r="289" spans="1:14" x14ac:dyDescent="0.25">
      <c r="A289" s="54" t="s">
        <v>212</v>
      </c>
      <c r="B289" s="55" t="s">
        <v>256</v>
      </c>
      <c r="C289" s="56" t="s">
        <v>89</v>
      </c>
      <c r="D289" s="57">
        <v>2250000</v>
      </c>
      <c r="E289" s="57">
        <v>1500000</v>
      </c>
      <c r="F289" s="58">
        <v>0</v>
      </c>
      <c r="G289" s="50">
        <f t="shared" si="45"/>
        <v>0</v>
      </c>
      <c r="H289" s="50">
        <f t="shared" si="50"/>
        <v>0</v>
      </c>
      <c r="I289" s="51">
        <f t="shared" si="51"/>
        <v>2250000</v>
      </c>
      <c r="J289" s="51">
        <f t="shared" si="52"/>
        <v>1500000</v>
      </c>
      <c r="K289" s="121"/>
      <c r="L289" s="121"/>
      <c r="M289" s="122"/>
      <c r="N289" s="108"/>
    </row>
    <row r="290" spans="1:14" ht="30" x14ac:dyDescent="0.25">
      <c r="A290" s="54" t="s">
        <v>214</v>
      </c>
      <c r="B290" s="55" t="s">
        <v>290</v>
      </c>
      <c r="C290" s="56" t="s">
        <v>374</v>
      </c>
      <c r="D290" s="57">
        <v>22500000</v>
      </c>
      <c r="E290" s="57">
        <v>15954540</v>
      </c>
      <c r="F290" s="58">
        <v>0</v>
      </c>
      <c r="G290" s="50">
        <f t="shared" si="45"/>
        <v>0</v>
      </c>
      <c r="H290" s="50">
        <f t="shared" si="50"/>
        <v>0</v>
      </c>
      <c r="I290" s="51">
        <f t="shared" si="51"/>
        <v>22500000</v>
      </c>
      <c r="J290" s="51">
        <f t="shared" si="52"/>
        <v>15954540</v>
      </c>
      <c r="K290" s="106"/>
      <c r="L290" s="106"/>
      <c r="M290" s="78"/>
      <c r="N290" s="108"/>
    </row>
    <row r="291" spans="1:14" s="103" customFormat="1" x14ac:dyDescent="0.25">
      <c r="A291" s="54" t="s">
        <v>216</v>
      </c>
      <c r="B291" s="55" t="s">
        <v>291</v>
      </c>
      <c r="C291" s="56" t="s">
        <v>109</v>
      </c>
      <c r="D291" s="57">
        <v>210000000</v>
      </c>
      <c r="E291" s="57">
        <v>290000000</v>
      </c>
      <c r="F291" s="58">
        <v>115000000</v>
      </c>
      <c r="G291" s="50">
        <f t="shared" si="45"/>
        <v>54.761904761904766</v>
      </c>
      <c r="H291" s="50">
        <f t="shared" si="50"/>
        <v>39.655172413793103</v>
      </c>
      <c r="I291" s="51">
        <f t="shared" si="51"/>
        <v>95000000</v>
      </c>
      <c r="J291" s="51">
        <f t="shared" si="52"/>
        <v>175000000</v>
      </c>
      <c r="K291" s="59"/>
      <c r="L291" s="59"/>
      <c r="M291" s="78"/>
      <c r="N291" s="104"/>
    </row>
    <row r="292" spans="1:14" x14ac:dyDescent="0.25">
      <c r="A292" s="54" t="s">
        <v>218</v>
      </c>
      <c r="B292" s="55" t="s">
        <v>225</v>
      </c>
      <c r="C292" s="56" t="s">
        <v>74</v>
      </c>
      <c r="D292" s="57">
        <v>62748400</v>
      </c>
      <c r="E292" s="57">
        <v>0</v>
      </c>
      <c r="F292" s="58">
        <v>0</v>
      </c>
      <c r="G292" s="50">
        <f t="shared" si="45"/>
        <v>0</v>
      </c>
      <c r="H292" s="50" t="e">
        <f t="shared" si="50"/>
        <v>#DIV/0!</v>
      </c>
      <c r="I292" s="51">
        <f t="shared" si="51"/>
        <v>62748400</v>
      </c>
      <c r="J292" s="51">
        <f t="shared" si="52"/>
        <v>0</v>
      </c>
      <c r="K292" s="59"/>
      <c r="L292" s="59"/>
      <c r="M292" s="78"/>
      <c r="N292" s="108"/>
    </row>
    <row r="293" spans="1:14" x14ac:dyDescent="0.25">
      <c r="A293" s="54" t="s">
        <v>220</v>
      </c>
      <c r="B293" s="55" t="s">
        <v>238</v>
      </c>
      <c r="C293" s="56" t="s">
        <v>68</v>
      </c>
      <c r="D293" s="57">
        <v>10200000</v>
      </c>
      <c r="E293" s="57">
        <v>2250000</v>
      </c>
      <c r="F293" s="58">
        <v>2250000</v>
      </c>
      <c r="G293" s="50">
        <f t="shared" si="45"/>
        <v>22.058823529411764</v>
      </c>
      <c r="H293" s="50">
        <f t="shared" si="50"/>
        <v>100</v>
      </c>
      <c r="I293" s="51">
        <f t="shared" si="51"/>
        <v>7950000</v>
      </c>
      <c r="J293" s="51">
        <f t="shared" si="52"/>
        <v>0</v>
      </c>
      <c r="K293" s="59"/>
      <c r="L293" s="59"/>
      <c r="M293" s="78"/>
      <c r="N293" s="108"/>
    </row>
    <row r="294" spans="1:14" x14ac:dyDescent="0.25">
      <c r="A294" s="70" t="s">
        <v>251</v>
      </c>
      <c r="B294" s="71" t="s">
        <v>369</v>
      </c>
      <c r="C294" s="72" t="s">
        <v>370</v>
      </c>
      <c r="D294" s="73">
        <v>350000000</v>
      </c>
      <c r="E294" s="73">
        <v>270000000</v>
      </c>
      <c r="F294" s="74">
        <v>254982000</v>
      </c>
      <c r="G294" s="75">
        <f t="shared" si="45"/>
        <v>72.85199999999999</v>
      </c>
      <c r="H294" s="75">
        <f t="shared" si="50"/>
        <v>94.437777777777782</v>
      </c>
      <c r="I294" s="76">
        <f t="shared" si="51"/>
        <v>95018000</v>
      </c>
      <c r="J294" s="51">
        <f>E294-F294</f>
        <v>15018000</v>
      </c>
      <c r="K294" s="77"/>
      <c r="L294" s="77"/>
      <c r="M294" s="79"/>
      <c r="N294" s="108"/>
    </row>
    <row r="295" spans="1:14" x14ac:dyDescent="0.25">
      <c r="A295" s="36">
        <v>39</v>
      </c>
      <c r="B295" s="37" t="s">
        <v>347</v>
      </c>
      <c r="C295" s="38" t="s">
        <v>38</v>
      </c>
      <c r="D295" s="39">
        <f>SUM(D296:D304)</f>
        <v>296957500</v>
      </c>
      <c r="E295" s="39">
        <f>SUM(E296:E304)</f>
        <v>126508840</v>
      </c>
      <c r="F295" s="39">
        <f>SUM(F296:F304)</f>
        <v>39287746</v>
      </c>
      <c r="G295" s="42">
        <f t="shared" si="45"/>
        <v>13.230090501165993</v>
      </c>
      <c r="H295" s="42">
        <f t="shared" si="50"/>
        <v>31.055336528261584</v>
      </c>
      <c r="I295" s="39">
        <f>SUM(I296:I304)</f>
        <v>257669754</v>
      </c>
      <c r="J295" s="39">
        <f>SUM(J296:J304)</f>
        <v>87221094</v>
      </c>
      <c r="K295" s="134"/>
      <c r="L295" s="43"/>
      <c r="M295" s="44"/>
      <c r="N295" s="108"/>
    </row>
    <row r="296" spans="1:14" x14ac:dyDescent="0.25">
      <c r="A296" s="54" t="s">
        <v>194</v>
      </c>
      <c r="B296" s="55" t="s">
        <v>195</v>
      </c>
      <c r="C296" s="56" t="s">
        <v>48</v>
      </c>
      <c r="D296" s="57">
        <v>21756260</v>
      </c>
      <c r="E296" s="57">
        <v>4448100</v>
      </c>
      <c r="F296" s="58">
        <v>1938746</v>
      </c>
      <c r="G296" s="50">
        <f t="shared" si="45"/>
        <v>8.91120992302905</v>
      </c>
      <c r="H296" s="50">
        <f t="shared" si="50"/>
        <v>43.585935567995328</v>
      </c>
      <c r="I296" s="51">
        <f t="shared" ref="I296:I304" si="53">D296-F296</f>
        <v>19817514</v>
      </c>
      <c r="J296" s="51">
        <f t="shared" ref="J296:J303" si="54">E296-F296</f>
        <v>2509354</v>
      </c>
      <c r="K296" s="59"/>
      <c r="L296" s="59"/>
      <c r="M296" s="78"/>
      <c r="N296" s="108"/>
    </row>
    <row r="297" spans="1:14" x14ac:dyDescent="0.25">
      <c r="A297" s="54" t="s">
        <v>196</v>
      </c>
      <c r="B297" s="55" t="s">
        <v>197</v>
      </c>
      <c r="C297" s="56" t="s">
        <v>49</v>
      </c>
      <c r="D297" s="57">
        <v>16689300</v>
      </c>
      <c r="E297" s="57">
        <v>4320740</v>
      </c>
      <c r="F297" s="58">
        <v>1950000</v>
      </c>
      <c r="G297" s="50">
        <f t="shared" si="45"/>
        <v>11.684132947457353</v>
      </c>
      <c r="H297" s="50">
        <f t="shared" si="50"/>
        <v>45.13115808866074</v>
      </c>
      <c r="I297" s="51">
        <f t="shared" si="53"/>
        <v>14739300</v>
      </c>
      <c r="J297" s="51">
        <f t="shared" si="54"/>
        <v>2370740</v>
      </c>
      <c r="K297" s="59"/>
      <c r="L297" s="59"/>
      <c r="M297" s="78"/>
      <c r="N297" s="108"/>
    </row>
    <row r="298" spans="1:14" x14ac:dyDescent="0.25">
      <c r="A298" s="54" t="s">
        <v>200</v>
      </c>
      <c r="B298" s="55" t="s">
        <v>235</v>
      </c>
      <c r="C298" s="56" t="s">
        <v>72</v>
      </c>
      <c r="D298" s="57">
        <v>1100000</v>
      </c>
      <c r="E298" s="57">
        <v>1100000</v>
      </c>
      <c r="F298" s="58">
        <v>550000</v>
      </c>
      <c r="G298" s="50">
        <f t="shared" si="45"/>
        <v>50</v>
      </c>
      <c r="H298" s="50">
        <f t="shared" si="50"/>
        <v>50</v>
      </c>
      <c r="I298" s="51">
        <f t="shared" si="53"/>
        <v>550000</v>
      </c>
      <c r="J298" s="51">
        <f t="shared" si="54"/>
        <v>550000</v>
      </c>
      <c r="K298" s="59"/>
      <c r="L298" s="59"/>
      <c r="M298" s="78"/>
      <c r="N298" s="108"/>
    </row>
    <row r="299" spans="1:14" x14ac:dyDescent="0.25">
      <c r="A299" s="54" t="s">
        <v>202</v>
      </c>
      <c r="B299" s="55" t="s">
        <v>237</v>
      </c>
      <c r="C299" s="56" t="s">
        <v>63</v>
      </c>
      <c r="D299" s="57">
        <v>55500000</v>
      </c>
      <c r="E299" s="57">
        <v>37000000</v>
      </c>
      <c r="F299" s="58">
        <v>759000</v>
      </c>
      <c r="G299" s="50">
        <f t="shared" si="45"/>
        <v>1.3675675675675676</v>
      </c>
      <c r="H299" s="50">
        <f t="shared" si="50"/>
        <v>2.0513513513513515</v>
      </c>
      <c r="I299" s="51">
        <f t="shared" si="53"/>
        <v>54741000</v>
      </c>
      <c r="J299" s="51">
        <f t="shared" si="54"/>
        <v>36241000</v>
      </c>
      <c r="K299" s="59"/>
      <c r="L299" s="59"/>
      <c r="M299" s="78"/>
      <c r="N299" s="108"/>
    </row>
    <row r="300" spans="1:14" x14ac:dyDescent="0.25">
      <c r="A300" s="54" t="s">
        <v>204</v>
      </c>
      <c r="B300" s="55" t="s">
        <v>231</v>
      </c>
      <c r="C300" s="56" t="s">
        <v>64</v>
      </c>
      <c r="D300" s="57">
        <v>1650000</v>
      </c>
      <c r="E300" s="57">
        <v>1100000</v>
      </c>
      <c r="F300" s="58">
        <v>0</v>
      </c>
      <c r="G300" s="50">
        <f t="shared" si="45"/>
        <v>0</v>
      </c>
      <c r="H300" s="50">
        <f t="shared" si="50"/>
        <v>0</v>
      </c>
      <c r="I300" s="51">
        <f t="shared" si="53"/>
        <v>1650000</v>
      </c>
      <c r="J300" s="51">
        <f t="shared" si="54"/>
        <v>1100000</v>
      </c>
      <c r="K300" s="59"/>
      <c r="L300" s="59"/>
      <c r="M300" s="78"/>
      <c r="N300" s="108"/>
    </row>
    <row r="301" spans="1:14" ht="30" x14ac:dyDescent="0.25">
      <c r="A301" s="54" t="s">
        <v>206</v>
      </c>
      <c r="B301" s="55" t="s">
        <v>222</v>
      </c>
      <c r="C301" s="56" t="s">
        <v>65</v>
      </c>
      <c r="D301" s="57">
        <v>115850000</v>
      </c>
      <c r="E301" s="57">
        <v>59900000</v>
      </c>
      <c r="F301" s="58">
        <v>16950000</v>
      </c>
      <c r="G301" s="50">
        <f t="shared" si="45"/>
        <v>14.630988347000432</v>
      </c>
      <c r="H301" s="50">
        <f t="shared" si="50"/>
        <v>28.297161936560933</v>
      </c>
      <c r="I301" s="51">
        <f t="shared" si="53"/>
        <v>98900000</v>
      </c>
      <c r="J301" s="51">
        <f t="shared" si="54"/>
        <v>42950000</v>
      </c>
      <c r="K301" s="59"/>
      <c r="L301" s="59"/>
      <c r="M301" s="78"/>
      <c r="N301" s="108"/>
    </row>
    <row r="302" spans="1:14" x14ac:dyDescent="0.25">
      <c r="A302" s="54" t="s">
        <v>208</v>
      </c>
      <c r="B302" s="55" t="s">
        <v>256</v>
      </c>
      <c r="C302" s="56" t="s">
        <v>89</v>
      </c>
      <c r="D302" s="57">
        <v>1500000</v>
      </c>
      <c r="E302" s="57">
        <v>1500000</v>
      </c>
      <c r="F302" s="58">
        <v>0</v>
      </c>
      <c r="G302" s="50">
        <f t="shared" si="45"/>
        <v>0</v>
      </c>
      <c r="H302" s="50">
        <f t="shared" si="50"/>
        <v>0</v>
      </c>
      <c r="I302" s="51">
        <f t="shared" si="53"/>
        <v>1500000</v>
      </c>
      <c r="J302" s="51">
        <f t="shared" si="54"/>
        <v>1500000</v>
      </c>
      <c r="K302" s="59"/>
      <c r="L302" s="59"/>
      <c r="M302" s="78"/>
      <c r="N302" s="108"/>
    </row>
    <row r="303" spans="1:14" x14ac:dyDescent="0.25">
      <c r="A303" s="54" t="s">
        <v>210</v>
      </c>
      <c r="B303" s="55" t="s">
        <v>225</v>
      </c>
      <c r="C303" s="56" t="s">
        <v>74</v>
      </c>
      <c r="D303" s="57">
        <v>67911940</v>
      </c>
      <c r="E303" s="57">
        <v>16390000</v>
      </c>
      <c r="F303" s="58">
        <v>16390000</v>
      </c>
      <c r="G303" s="50">
        <f t="shared" si="45"/>
        <v>24.134194958942416</v>
      </c>
      <c r="H303" s="50">
        <f t="shared" si="50"/>
        <v>100</v>
      </c>
      <c r="I303" s="51">
        <f t="shared" si="53"/>
        <v>51521940</v>
      </c>
      <c r="J303" s="51">
        <f t="shared" si="54"/>
        <v>0</v>
      </c>
      <c r="K303" s="59"/>
      <c r="L303" s="59"/>
      <c r="M303" s="78"/>
      <c r="N303" s="108"/>
    </row>
    <row r="304" spans="1:14" x14ac:dyDescent="0.25">
      <c r="A304" s="70" t="s">
        <v>212</v>
      </c>
      <c r="B304" s="71" t="s">
        <v>238</v>
      </c>
      <c r="C304" s="72" t="s">
        <v>68</v>
      </c>
      <c r="D304" s="73">
        <v>15000000</v>
      </c>
      <c r="E304" s="57">
        <v>750000</v>
      </c>
      <c r="F304" s="58">
        <v>750000</v>
      </c>
      <c r="G304" s="75">
        <f t="shared" si="45"/>
        <v>5</v>
      </c>
      <c r="H304" s="75">
        <f t="shared" si="50"/>
        <v>100</v>
      </c>
      <c r="I304" s="76">
        <f t="shared" si="53"/>
        <v>14250000</v>
      </c>
      <c r="J304" s="51">
        <f>E304-F304</f>
        <v>0</v>
      </c>
      <c r="K304" s="77"/>
      <c r="L304" s="77"/>
      <c r="M304" s="79"/>
      <c r="N304" s="108"/>
    </row>
    <row r="305" spans="1:14" x14ac:dyDescent="0.25">
      <c r="A305" s="36">
        <v>40</v>
      </c>
      <c r="B305" s="37" t="s">
        <v>348</v>
      </c>
      <c r="C305" s="38" t="s">
        <v>39</v>
      </c>
      <c r="D305" s="39">
        <f>SUM(D306:D315)</f>
        <v>54879700</v>
      </c>
      <c r="E305" s="39">
        <f>SUM(E306:E315)</f>
        <v>31707530</v>
      </c>
      <c r="F305" s="39">
        <f>SUM(F306:F315)</f>
        <v>1542530</v>
      </c>
      <c r="G305" s="42">
        <f t="shared" si="45"/>
        <v>2.8107478721640242</v>
      </c>
      <c r="H305" s="42">
        <f t="shared" si="50"/>
        <v>4.8648696382215837</v>
      </c>
      <c r="I305" s="39">
        <f>SUM(I306:I315)</f>
        <v>53337170</v>
      </c>
      <c r="J305" s="39">
        <f>SUM(J306:J315)</f>
        <v>30165000</v>
      </c>
      <c r="K305" s="157"/>
      <c r="L305" s="43"/>
      <c r="M305" s="44"/>
      <c r="N305" s="108"/>
    </row>
    <row r="306" spans="1:14" x14ac:dyDescent="0.25">
      <c r="A306" s="54" t="s">
        <v>194</v>
      </c>
      <c r="B306" s="55" t="s">
        <v>195</v>
      </c>
      <c r="C306" s="56" t="s">
        <v>48</v>
      </c>
      <c r="D306" s="57">
        <v>2286650</v>
      </c>
      <c r="E306" s="57">
        <v>462530</v>
      </c>
      <c r="F306" s="58">
        <v>462530</v>
      </c>
      <c r="G306" s="50">
        <f t="shared" si="45"/>
        <v>20.227406905298142</v>
      </c>
      <c r="H306" s="50">
        <f t="shared" si="50"/>
        <v>100</v>
      </c>
      <c r="I306" s="51">
        <f t="shared" ref="I306:I315" si="55">D306-F306</f>
        <v>1824120</v>
      </c>
      <c r="J306" s="51">
        <f t="shared" ref="J306:J314" si="56">E306-F306</f>
        <v>0</v>
      </c>
      <c r="K306" s="59"/>
      <c r="L306" s="59"/>
      <c r="M306" s="78"/>
      <c r="N306" s="108"/>
    </row>
    <row r="307" spans="1:14" x14ac:dyDescent="0.25">
      <c r="A307" s="54" t="s">
        <v>196</v>
      </c>
      <c r="B307" s="55" t="s">
        <v>197</v>
      </c>
      <c r="C307" s="56" t="s">
        <v>49</v>
      </c>
      <c r="D307" s="57">
        <v>1113030</v>
      </c>
      <c r="E307" s="57">
        <v>330000</v>
      </c>
      <c r="F307" s="58">
        <v>330000</v>
      </c>
      <c r="G307" s="50">
        <f t="shared" si="45"/>
        <v>29.648796528395462</v>
      </c>
      <c r="H307" s="50">
        <f t="shared" si="50"/>
        <v>100</v>
      </c>
      <c r="I307" s="51">
        <f t="shared" si="55"/>
        <v>783030</v>
      </c>
      <c r="J307" s="51">
        <f t="shared" si="56"/>
        <v>0</v>
      </c>
      <c r="K307" s="59"/>
      <c r="L307" s="59"/>
      <c r="M307" s="78"/>
      <c r="N307" s="108"/>
    </row>
    <row r="308" spans="1:14" x14ac:dyDescent="0.25">
      <c r="A308" s="54" t="s">
        <v>200</v>
      </c>
      <c r="B308" s="55" t="s">
        <v>237</v>
      </c>
      <c r="C308" s="56" t="s">
        <v>63</v>
      </c>
      <c r="D308" s="57">
        <v>25680000</v>
      </c>
      <c r="E308" s="57">
        <v>13575000</v>
      </c>
      <c r="F308" s="58">
        <v>0</v>
      </c>
      <c r="G308" s="50">
        <f t="shared" ref="G308:G356" si="57">F308/D308*100</f>
        <v>0</v>
      </c>
      <c r="H308" s="50">
        <f t="shared" si="50"/>
        <v>0</v>
      </c>
      <c r="I308" s="51">
        <f t="shared" si="55"/>
        <v>25680000</v>
      </c>
      <c r="J308" s="51">
        <f t="shared" si="56"/>
        <v>13575000</v>
      </c>
      <c r="K308" s="59"/>
      <c r="L308" s="59"/>
      <c r="M308" s="78"/>
      <c r="N308" s="108"/>
    </row>
    <row r="309" spans="1:14" x14ac:dyDescent="0.25">
      <c r="A309" s="54" t="s">
        <v>202</v>
      </c>
      <c r="B309" s="55" t="s">
        <v>231</v>
      </c>
      <c r="C309" s="56" t="s">
        <v>64</v>
      </c>
      <c r="D309" s="57">
        <v>1650000</v>
      </c>
      <c r="E309" s="57">
        <v>1100000</v>
      </c>
      <c r="F309" s="58">
        <v>0</v>
      </c>
      <c r="G309" s="50">
        <f t="shared" si="57"/>
        <v>0</v>
      </c>
      <c r="H309" s="50">
        <f t="shared" si="50"/>
        <v>0</v>
      </c>
      <c r="I309" s="51">
        <f t="shared" si="55"/>
        <v>1650000</v>
      </c>
      <c r="J309" s="51">
        <f t="shared" si="56"/>
        <v>1100000</v>
      </c>
      <c r="K309" s="59"/>
      <c r="L309" s="59"/>
      <c r="M309" s="78"/>
      <c r="N309" s="108"/>
    </row>
    <row r="310" spans="1:14" ht="30" x14ac:dyDescent="0.25">
      <c r="A310" s="54" t="s">
        <v>204</v>
      </c>
      <c r="B310" s="55" t="s">
        <v>222</v>
      </c>
      <c r="C310" s="56" t="s">
        <v>65</v>
      </c>
      <c r="D310" s="57">
        <v>15300000</v>
      </c>
      <c r="E310" s="57">
        <v>9300000</v>
      </c>
      <c r="F310" s="58">
        <v>0</v>
      </c>
      <c r="G310" s="50">
        <f t="shared" si="57"/>
        <v>0</v>
      </c>
      <c r="H310" s="50">
        <f t="shared" si="50"/>
        <v>0</v>
      </c>
      <c r="I310" s="51">
        <f t="shared" si="55"/>
        <v>15300000</v>
      </c>
      <c r="J310" s="51">
        <f t="shared" si="56"/>
        <v>9300000</v>
      </c>
      <c r="K310" s="59"/>
      <c r="L310" s="59"/>
      <c r="M310" s="78"/>
      <c r="N310" s="108"/>
    </row>
    <row r="311" spans="1:14" x14ac:dyDescent="0.25">
      <c r="A311" s="54" t="s">
        <v>206</v>
      </c>
      <c r="B311" s="55" t="s">
        <v>270</v>
      </c>
      <c r="C311" s="56" t="s">
        <v>102</v>
      </c>
      <c r="D311" s="57">
        <v>4000000</v>
      </c>
      <c r="E311" s="57">
        <v>4000000</v>
      </c>
      <c r="F311" s="58">
        <v>0</v>
      </c>
      <c r="G311" s="50">
        <f t="shared" si="57"/>
        <v>0</v>
      </c>
      <c r="H311" s="50">
        <f t="shared" si="50"/>
        <v>0</v>
      </c>
      <c r="I311" s="51">
        <f t="shared" si="55"/>
        <v>4000000</v>
      </c>
      <c r="J311" s="51">
        <f t="shared" si="56"/>
        <v>4000000</v>
      </c>
      <c r="K311" s="59"/>
      <c r="L311" s="59"/>
      <c r="M311" s="78"/>
      <c r="N311" s="108"/>
    </row>
    <row r="312" spans="1:14" x14ac:dyDescent="0.25">
      <c r="A312" s="54" t="s">
        <v>208</v>
      </c>
      <c r="B312" s="55" t="s">
        <v>272</v>
      </c>
      <c r="C312" s="56" t="s">
        <v>157</v>
      </c>
      <c r="D312" s="57">
        <v>300000</v>
      </c>
      <c r="E312" s="57">
        <v>300000</v>
      </c>
      <c r="F312" s="58">
        <v>0</v>
      </c>
      <c r="G312" s="50">
        <f t="shared" si="57"/>
        <v>0</v>
      </c>
      <c r="H312" s="50">
        <f t="shared" si="50"/>
        <v>0</v>
      </c>
      <c r="I312" s="51">
        <f t="shared" si="55"/>
        <v>300000</v>
      </c>
      <c r="J312" s="51">
        <f t="shared" si="56"/>
        <v>300000</v>
      </c>
      <c r="K312" s="59"/>
      <c r="L312" s="59"/>
      <c r="M312" s="78"/>
      <c r="N312" s="108"/>
    </row>
    <row r="313" spans="1:14" x14ac:dyDescent="0.25">
      <c r="A313" s="54" t="s">
        <v>210</v>
      </c>
      <c r="B313" s="55" t="s">
        <v>256</v>
      </c>
      <c r="C313" s="56" t="s">
        <v>89</v>
      </c>
      <c r="D313" s="57">
        <v>750000</v>
      </c>
      <c r="E313" s="57">
        <v>1050000</v>
      </c>
      <c r="F313" s="58">
        <v>0</v>
      </c>
      <c r="G313" s="50">
        <f t="shared" si="57"/>
        <v>0</v>
      </c>
      <c r="H313" s="50">
        <f t="shared" si="50"/>
        <v>0</v>
      </c>
      <c r="I313" s="51">
        <f t="shared" si="55"/>
        <v>750000</v>
      </c>
      <c r="J313" s="51">
        <f t="shared" si="56"/>
        <v>1050000</v>
      </c>
      <c r="K313" s="59"/>
      <c r="L313" s="59"/>
      <c r="M313" s="78"/>
      <c r="N313" s="108"/>
    </row>
    <row r="314" spans="1:14" x14ac:dyDescent="0.25">
      <c r="A314" s="54" t="s">
        <v>212</v>
      </c>
      <c r="B314" s="55" t="s">
        <v>225</v>
      </c>
      <c r="C314" s="56" t="s">
        <v>74</v>
      </c>
      <c r="D314" s="57">
        <v>1250020</v>
      </c>
      <c r="E314" s="57">
        <v>840000</v>
      </c>
      <c r="F314" s="58">
        <v>0</v>
      </c>
      <c r="G314" s="50">
        <f t="shared" si="57"/>
        <v>0</v>
      </c>
      <c r="H314" s="50">
        <f t="shared" si="50"/>
        <v>0</v>
      </c>
      <c r="I314" s="51">
        <f t="shared" si="55"/>
        <v>1250020</v>
      </c>
      <c r="J314" s="51">
        <f t="shared" si="56"/>
        <v>840000</v>
      </c>
      <c r="K314" s="59"/>
      <c r="L314" s="59"/>
      <c r="M314" s="78"/>
      <c r="N314" s="108"/>
    </row>
    <row r="315" spans="1:14" x14ac:dyDescent="0.25">
      <c r="A315" s="135" t="s">
        <v>214</v>
      </c>
      <c r="B315" s="136" t="s">
        <v>238</v>
      </c>
      <c r="C315" s="137" t="s">
        <v>68</v>
      </c>
      <c r="D315" s="138">
        <v>2550000</v>
      </c>
      <c r="E315" s="138">
        <v>750000</v>
      </c>
      <c r="F315" s="138">
        <v>750000</v>
      </c>
      <c r="G315" s="139">
        <f t="shared" si="57"/>
        <v>29.411764705882355</v>
      </c>
      <c r="H315" s="139">
        <f t="shared" si="50"/>
        <v>100</v>
      </c>
      <c r="I315" s="140">
        <f t="shared" si="55"/>
        <v>1800000</v>
      </c>
      <c r="J315" s="51">
        <f>E315-F315</f>
        <v>0</v>
      </c>
      <c r="K315" s="141"/>
      <c r="L315" s="141"/>
      <c r="M315" s="142"/>
      <c r="N315" s="108"/>
    </row>
    <row r="316" spans="1:14" x14ac:dyDescent="0.25">
      <c r="A316" s="123" t="s">
        <v>120</v>
      </c>
      <c r="B316" s="124" t="s">
        <v>145</v>
      </c>
      <c r="C316" s="125" t="s">
        <v>187</v>
      </c>
      <c r="D316" s="126">
        <f>D317+D326+D341+D353+D363</f>
        <v>1919748200</v>
      </c>
      <c r="E316" s="126">
        <f>E317+E326+E341+E353+E363</f>
        <v>1118847260</v>
      </c>
      <c r="F316" s="126">
        <f>F317+F326+F341+F353+F363</f>
        <v>130192000</v>
      </c>
      <c r="G316" s="128">
        <f t="shared" si="57"/>
        <v>6.7817227280119337</v>
      </c>
      <c r="H316" s="128">
        <f t="shared" si="50"/>
        <v>11.636262129291893</v>
      </c>
      <c r="I316" s="126">
        <f>I317+I326+I341+I353+I363</f>
        <v>1789556200</v>
      </c>
      <c r="J316" s="126">
        <f>J317+J326+J341+J353+J363</f>
        <v>988655260</v>
      </c>
      <c r="K316" s="158"/>
      <c r="L316" s="158"/>
      <c r="M316" s="131"/>
      <c r="N316" s="108"/>
    </row>
    <row r="317" spans="1:14" x14ac:dyDescent="0.25">
      <c r="A317" s="109">
        <v>41</v>
      </c>
      <c r="B317" s="110" t="s">
        <v>349</v>
      </c>
      <c r="C317" s="111" t="s">
        <v>40</v>
      </c>
      <c r="D317" s="112">
        <f>SUM(D318:D325)</f>
        <v>206887270</v>
      </c>
      <c r="E317" s="112">
        <f>SUM(E318:E325)</f>
        <v>142551940</v>
      </c>
      <c r="F317" s="112">
        <f>SUM(F318:F325)</f>
        <v>19222000</v>
      </c>
      <c r="G317" s="113">
        <f t="shared" si="57"/>
        <v>9.2910501453279366</v>
      </c>
      <c r="H317" s="113">
        <f t="shared" si="50"/>
        <v>13.484207931509035</v>
      </c>
      <c r="I317" s="112">
        <f>SUM(I318:I325)</f>
        <v>187665270</v>
      </c>
      <c r="J317" s="112">
        <f>SUM(J318:J325)</f>
        <v>123329940</v>
      </c>
      <c r="K317" s="132"/>
      <c r="L317" s="43"/>
      <c r="M317" s="116"/>
      <c r="N317" s="108"/>
    </row>
    <row r="318" spans="1:14" x14ac:dyDescent="0.25">
      <c r="A318" s="54" t="s">
        <v>194</v>
      </c>
      <c r="B318" s="55" t="s">
        <v>195</v>
      </c>
      <c r="C318" s="56" t="s">
        <v>48</v>
      </c>
      <c r="D318" s="107">
        <v>16974050</v>
      </c>
      <c r="E318" s="107">
        <v>4301940</v>
      </c>
      <c r="F318" s="58">
        <v>255000</v>
      </c>
      <c r="G318" s="50">
        <f t="shared" si="57"/>
        <v>1.5022932063944667</v>
      </c>
      <c r="H318" s="50">
        <f t="shared" si="50"/>
        <v>5.9275582644109406</v>
      </c>
      <c r="I318" s="51">
        <f t="shared" ref="I318:I325" si="58">D318-F318</f>
        <v>16719050</v>
      </c>
      <c r="J318" s="51">
        <f t="shared" ref="J318:J324" si="59">E318-F318</f>
        <v>4046940</v>
      </c>
      <c r="K318" s="59"/>
      <c r="L318" s="59"/>
      <c r="M318" s="78"/>
      <c r="N318" s="108"/>
    </row>
    <row r="319" spans="1:14" x14ac:dyDescent="0.25">
      <c r="A319" s="54" t="s">
        <v>196</v>
      </c>
      <c r="B319" s="55" t="s">
        <v>197</v>
      </c>
      <c r="C319" s="56" t="s">
        <v>49</v>
      </c>
      <c r="D319" s="107">
        <v>4800000</v>
      </c>
      <c r="E319" s="107">
        <v>4800000</v>
      </c>
      <c r="F319" s="58">
        <v>567000</v>
      </c>
      <c r="G319" s="50">
        <f t="shared" si="57"/>
        <v>11.8125</v>
      </c>
      <c r="H319" s="50">
        <f t="shared" si="50"/>
        <v>11.8125</v>
      </c>
      <c r="I319" s="51">
        <f t="shared" si="58"/>
        <v>4233000</v>
      </c>
      <c r="J319" s="51">
        <f t="shared" si="59"/>
        <v>4233000</v>
      </c>
      <c r="K319" s="59"/>
      <c r="L319" s="59"/>
      <c r="M319" s="78"/>
      <c r="N319" s="108"/>
    </row>
    <row r="320" spans="1:14" x14ac:dyDescent="0.25">
      <c r="A320" s="54" t="s">
        <v>200</v>
      </c>
      <c r="B320" s="55" t="s">
        <v>235</v>
      </c>
      <c r="C320" s="56" t="s">
        <v>72</v>
      </c>
      <c r="D320" s="107">
        <v>2750000</v>
      </c>
      <c r="E320" s="107">
        <v>2750000</v>
      </c>
      <c r="F320" s="58">
        <v>550000</v>
      </c>
      <c r="G320" s="50">
        <f t="shared" si="57"/>
        <v>20</v>
      </c>
      <c r="H320" s="50">
        <f t="shared" si="50"/>
        <v>20</v>
      </c>
      <c r="I320" s="51">
        <f t="shared" si="58"/>
        <v>2200000</v>
      </c>
      <c r="J320" s="51">
        <f t="shared" si="59"/>
        <v>2200000</v>
      </c>
      <c r="K320" s="59"/>
      <c r="L320" s="59"/>
      <c r="M320" s="78"/>
      <c r="N320" s="108"/>
    </row>
    <row r="321" spans="1:14" x14ac:dyDescent="0.25">
      <c r="A321" s="54" t="s">
        <v>202</v>
      </c>
      <c r="B321" s="55" t="s">
        <v>237</v>
      </c>
      <c r="C321" s="56" t="s">
        <v>63</v>
      </c>
      <c r="D321" s="107">
        <v>78200000</v>
      </c>
      <c r="E321" s="107">
        <v>65700000</v>
      </c>
      <c r="F321" s="58">
        <v>9000000</v>
      </c>
      <c r="G321" s="50">
        <f t="shared" si="57"/>
        <v>11.508951406649617</v>
      </c>
      <c r="H321" s="50">
        <f t="shared" si="50"/>
        <v>13.698630136986301</v>
      </c>
      <c r="I321" s="51">
        <f t="shared" si="58"/>
        <v>69200000</v>
      </c>
      <c r="J321" s="51">
        <f t="shared" si="59"/>
        <v>56700000</v>
      </c>
      <c r="K321" s="59"/>
      <c r="L321" s="59"/>
      <c r="M321" s="78"/>
      <c r="N321" s="108"/>
    </row>
    <row r="322" spans="1:14" ht="30" x14ac:dyDescent="0.25">
      <c r="A322" s="54" t="s">
        <v>204</v>
      </c>
      <c r="B322" s="55" t="s">
        <v>222</v>
      </c>
      <c r="C322" s="56" t="s">
        <v>65</v>
      </c>
      <c r="D322" s="107">
        <v>50000000</v>
      </c>
      <c r="E322" s="107">
        <v>39500000</v>
      </c>
      <c r="F322" s="58">
        <v>4250000</v>
      </c>
      <c r="G322" s="50">
        <f t="shared" si="57"/>
        <v>8.5</v>
      </c>
      <c r="H322" s="50">
        <f t="shared" si="50"/>
        <v>10.759493670886076</v>
      </c>
      <c r="I322" s="51">
        <f t="shared" si="58"/>
        <v>45750000</v>
      </c>
      <c r="J322" s="51">
        <f t="shared" si="59"/>
        <v>35250000</v>
      </c>
      <c r="K322" s="59"/>
      <c r="L322" s="59"/>
      <c r="M322" s="78"/>
      <c r="N322" s="108"/>
    </row>
    <row r="323" spans="1:14" ht="30" x14ac:dyDescent="0.25">
      <c r="A323" s="54" t="s">
        <v>206</v>
      </c>
      <c r="B323" s="55" t="s">
        <v>267</v>
      </c>
      <c r="C323" s="56" t="s">
        <v>99</v>
      </c>
      <c r="D323" s="107">
        <v>25500000</v>
      </c>
      <c r="E323" s="107">
        <v>25500000</v>
      </c>
      <c r="F323" s="58">
        <v>4600000</v>
      </c>
      <c r="G323" s="50">
        <f t="shared" si="57"/>
        <v>18.03921568627451</v>
      </c>
      <c r="H323" s="50">
        <f t="shared" si="50"/>
        <v>18.03921568627451</v>
      </c>
      <c r="I323" s="51">
        <f t="shared" si="58"/>
        <v>20900000</v>
      </c>
      <c r="J323" s="51">
        <f t="shared" si="59"/>
        <v>20900000</v>
      </c>
      <c r="K323" s="121"/>
      <c r="L323" s="121"/>
      <c r="M323" s="122"/>
      <c r="N323" s="108"/>
    </row>
    <row r="324" spans="1:14" x14ac:dyDescent="0.25">
      <c r="A324" s="54" t="s">
        <v>208</v>
      </c>
      <c r="B324" s="55" t="s">
        <v>225</v>
      </c>
      <c r="C324" s="56" t="s">
        <v>74</v>
      </c>
      <c r="D324" s="107">
        <v>25138220</v>
      </c>
      <c r="E324" s="107">
        <v>0</v>
      </c>
      <c r="F324" s="58">
        <v>0</v>
      </c>
      <c r="G324" s="50">
        <f t="shared" si="57"/>
        <v>0</v>
      </c>
      <c r="H324" s="50">
        <v>0</v>
      </c>
      <c r="I324" s="51">
        <f t="shared" si="58"/>
        <v>25138220</v>
      </c>
      <c r="J324" s="51">
        <f t="shared" si="59"/>
        <v>0</v>
      </c>
      <c r="K324" s="59"/>
      <c r="L324" s="59"/>
      <c r="M324" s="78"/>
      <c r="N324" s="108"/>
    </row>
    <row r="325" spans="1:14" x14ac:dyDescent="0.25">
      <c r="A325" s="70" t="s">
        <v>210</v>
      </c>
      <c r="B325" s="71" t="s">
        <v>238</v>
      </c>
      <c r="C325" s="72" t="s">
        <v>68</v>
      </c>
      <c r="D325" s="159">
        <v>3525000</v>
      </c>
      <c r="E325" s="159">
        <v>0</v>
      </c>
      <c r="F325" s="90">
        <v>0</v>
      </c>
      <c r="G325" s="75">
        <f t="shared" si="57"/>
        <v>0</v>
      </c>
      <c r="H325" s="75">
        <v>0</v>
      </c>
      <c r="I325" s="76">
        <f t="shared" si="58"/>
        <v>3525000</v>
      </c>
      <c r="J325" s="51">
        <f>E325-F325</f>
        <v>0</v>
      </c>
      <c r="K325" s="77"/>
      <c r="L325" s="77"/>
      <c r="M325" s="79"/>
      <c r="N325" s="108"/>
    </row>
    <row r="326" spans="1:14" x14ac:dyDescent="0.25">
      <c r="A326" s="36">
        <v>42</v>
      </c>
      <c r="B326" s="37" t="s">
        <v>350</v>
      </c>
      <c r="C326" s="38" t="s">
        <v>188</v>
      </c>
      <c r="D326" s="39">
        <f>SUM(D327:D340)</f>
        <v>1091979710</v>
      </c>
      <c r="E326" s="39">
        <f>SUM(E327:E340)</f>
        <v>631650620</v>
      </c>
      <c r="F326" s="39">
        <f>SUM(F327:F340)</f>
        <v>53033000</v>
      </c>
      <c r="G326" s="42">
        <f t="shared" si="57"/>
        <v>4.8565920698288432</v>
      </c>
      <c r="H326" s="42">
        <f t="shared" si="50"/>
        <v>8.39593888152916</v>
      </c>
      <c r="I326" s="39">
        <f>SUM(I327:I340)</f>
        <v>1038946710</v>
      </c>
      <c r="J326" s="39">
        <f>SUM(J327:J340)</f>
        <v>578617620</v>
      </c>
      <c r="K326" s="134"/>
      <c r="L326" s="43"/>
      <c r="M326" s="44"/>
      <c r="N326" s="108"/>
    </row>
    <row r="327" spans="1:14" x14ac:dyDescent="0.25">
      <c r="A327" s="54" t="s">
        <v>194</v>
      </c>
      <c r="B327" s="55" t="s">
        <v>195</v>
      </c>
      <c r="C327" s="56" t="s">
        <v>48</v>
      </c>
      <c r="D327" s="107">
        <v>15762940</v>
      </c>
      <c r="E327" s="107">
        <v>5022630</v>
      </c>
      <c r="F327" s="58">
        <v>0</v>
      </c>
      <c r="G327" s="50">
        <f t="shared" si="57"/>
        <v>0</v>
      </c>
      <c r="H327" s="50">
        <f t="shared" si="50"/>
        <v>0</v>
      </c>
      <c r="I327" s="51">
        <f t="shared" ref="I327:I339" si="60">D327-F327</f>
        <v>15762940</v>
      </c>
      <c r="J327" s="51">
        <f t="shared" ref="J327:J339" si="61">E327-F327</f>
        <v>5022630</v>
      </c>
      <c r="K327" s="59"/>
      <c r="L327" s="59"/>
      <c r="M327" s="78"/>
      <c r="N327" s="108"/>
    </row>
    <row r="328" spans="1:14" x14ac:dyDescent="0.25">
      <c r="A328" s="54" t="s">
        <v>196</v>
      </c>
      <c r="B328" s="55" t="s">
        <v>197</v>
      </c>
      <c r="C328" s="56" t="s">
        <v>49</v>
      </c>
      <c r="D328" s="107">
        <v>120810710</v>
      </c>
      <c r="E328" s="107">
        <v>21905310</v>
      </c>
      <c r="F328" s="58">
        <v>7378000</v>
      </c>
      <c r="G328" s="50">
        <f t="shared" si="57"/>
        <v>6.1070744472903105</v>
      </c>
      <c r="H328" s="50">
        <f t="shared" si="50"/>
        <v>33.681331147561941</v>
      </c>
      <c r="I328" s="51">
        <f t="shared" si="60"/>
        <v>113432710</v>
      </c>
      <c r="J328" s="51">
        <f t="shared" si="61"/>
        <v>14527310</v>
      </c>
      <c r="K328" s="59"/>
      <c r="L328" s="59"/>
      <c r="M328" s="78"/>
      <c r="N328" s="108"/>
    </row>
    <row r="329" spans="1:14" x14ac:dyDescent="0.25">
      <c r="A329" s="54" t="s">
        <v>200</v>
      </c>
      <c r="B329" s="55" t="s">
        <v>235</v>
      </c>
      <c r="C329" s="56" t="s">
        <v>72</v>
      </c>
      <c r="D329" s="107">
        <v>2750000</v>
      </c>
      <c r="E329" s="107">
        <v>2750000</v>
      </c>
      <c r="F329" s="58">
        <v>550000</v>
      </c>
      <c r="G329" s="50">
        <f t="shared" si="57"/>
        <v>20</v>
      </c>
      <c r="H329" s="50">
        <f t="shared" si="50"/>
        <v>20</v>
      </c>
      <c r="I329" s="51">
        <f t="shared" si="60"/>
        <v>2200000</v>
      </c>
      <c r="J329" s="51">
        <f t="shared" si="61"/>
        <v>2200000</v>
      </c>
      <c r="K329" s="59"/>
      <c r="L329" s="59"/>
      <c r="M329" s="78"/>
      <c r="N329" s="108"/>
    </row>
    <row r="330" spans="1:14" x14ac:dyDescent="0.25">
      <c r="A330" s="54" t="s">
        <v>202</v>
      </c>
      <c r="B330" s="55" t="s">
        <v>237</v>
      </c>
      <c r="C330" s="56" t="s">
        <v>63</v>
      </c>
      <c r="D330" s="107">
        <v>172475000</v>
      </c>
      <c r="E330" s="107">
        <v>137300000</v>
      </c>
      <c r="F330" s="58">
        <v>19855000</v>
      </c>
      <c r="G330" s="50">
        <f t="shared" si="57"/>
        <v>11.511813306276272</v>
      </c>
      <c r="H330" s="50">
        <f t="shared" si="50"/>
        <v>14.461034231609615</v>
      </c>
      <c r="I330" s="51">
        <f t="shared" si="60"/>
        <v>152620000</v>
      </c>
      <c r="J330" s="51">
        <f t="shared" si="61"/>
        <v>117445000</v>
      </c>
      <c r="K330" s="59"/>
      <c r="L330" s="59"/>
      <c r="M330" s="78"/>
      <c r="N330" s="108"/>
    </row>
    <row r="331" spans="1:14" ht="30" x14ac:dyDescent="0.25">
      <c r="A331" s="54" t="s">
        <v>204</v>
      </c>
      <c r="B331" s="55" t="s">
        <v>222</v>
      </c>
      <c r="C331" s="56" t="s">
        <v>65</v>
      </c>
      <c r="D331" s="107">
        <v>107400000</v>
      </c>
      <c r="E331" s="107">
        <v>71650000</v>
      </c>
      <c r="F331" s="58">
        <v>5750000</v>
      </c>
      <c r="G331" s="50">
        <f t="shared" si="57"/>
        <v>5.3538175046554937</v>
      </c>
      <c r="H331" s="50">
        <f t="shared" ref="H331:H396" si="62">F331/E331*100</f>
        <v>8.0251221214235855</v>
      </c>
      <c r="I331" s="51">
        <f t="shared" si="60"/>
        <v>101650000</v>
      </c>
      <c r="J331" s="51">
        <f t="shared" si="61"/>
        <v>65900000</v>
      </c>
      <c r="K331" s="59"/>
      <c r="L331" s="59"/>
      <c r="M331" s="78"/>
      <c r="N331" s="108"/>
    </row>
    <row r="332" spans="1:14" ht="30" x14ac:dyDescent="0.25">
      <c r="A332" s="54" t="s">
        <v>206</v>
      </c>
      <c r="B332" s="55" t="s">
        <v>267</v>
      </c>
      <c r="C332" s="56" t="s">
        <v>99</v>
      </c>
      <c r="D332" s="107">
        <v>37450000</v>
      </c>
      <c r="E332" s="107">
        <v>32200000</v>
      </c>
      <c r="F332" s="58">
        <v>0</v>
      </c>
      <c r="G332" s="50">
        <f t="shared" si="57"/>
        <v>0</v>
      </c>
      <c r="H332" s="50">
        <f t="shared" si="62"/>
        <v>0</v>
      </c>
      <c r="I332" s="51">
        <f t="shared" si="60"/>
        <v>37450000</v>
      </c>
      <c r="J332" s="51">
        <f t="shared" si="61"/>
        <v>32200000</v>
      </c>
      <c r="K332" s="106"/>
      <c r="L332" s="106"/>
      <c r="M332" s="78"/>
      <c r="N332" s="108"/>
    </row>
    <row r="333" spans="1:14" x14ac:dyDescent="0.25">
      <c r="A333" s="54" t="s">
        <v>208</v>
      </c>
      <c r="B333" s="55" t="s">
        <v>292</v>
      </c>
      <c r="C333" s="56" t="s">
        <v>158</v>
      </c>
      <c r="D333" s="107">
        <v>5000000</v>
      </c>
      <c r="E333" s="107">
        <v>0</v>
      </c>
      <c r="F333" s="58">
        <v>0</v>
      </c>
      <c r="G333" s="50">
        <f t="shared" si="57"/>
        <v>0</v>
      </c>
      <c r="H333" s="50">
        <v>0</v>
      </c>
      <c r="I333" s="51">
        <f t="shared" si="60"/>
        <v>5000000</v>
      </c>
      <c r="J333" s="51">
        <f t="shared" si="61"/>
        <v>0</v>
      </c>
      <c r="K333" s="59"/>
      <c r="L333" s="59"/>
      <c r="M333" s="78"/>
      <c r="N333" s="108"/>
    </row>
    <row r="334" spans="1:14" x14ac:dyDescent="0.25">
      <c r="A334" s="54" t="s">
        <v>210</v>
      </c>
      <c r="B334" s="55" t="s">
        <v>293</v>
      </c>
      <c r="C334" s="56" t="s">
        <v>126</v>
      </c>
      <c r="D334" s="107">
        <v>60000000</v>
      </c>
      <c r="E334" s="107">
        <v>30000000</v>
      </c>
      <c r="F334" s="58">
        <v>0</v>
      </c>
      <c r="G334" s="50">
        <f t="shared" si="57"/>
        <v>0</v>
      </c>
      <c r="H334" s="50">
        <f t="shared" si="62"/>
        <v>0</v>
      </c>
      <c r="I334" s="51">
        <f t="shared" si="60"/>
        <v>60000000</v>
      </c>
      <c r="J334" s="51">
        <f t="shared" si="61"/>
        <v>30000000</v>
      </c>
      <c r="K334" s="59"/>
      <c r="L334" s="59"/>
      <c r="M334" s="78"/>
      <c r="N334" s="108"/>
    </row>
    <row r="335" spans="1:14" x14ac:dyDescent="0.25">
      <c r="A335" s="54" t="s">
        <v>212</v>
      </c>
      <c r="B335" s="55" t="s">
        <v>286</v>
      </c>
      <c r="C335" s="56" t="s">
        <v>166</v>
      </c>
      <c r="D335" s="107">
        <v>10200000</v>
      </c>
      <c r="E335" s="107">
        <v>0</v>
      </c>
      <c r="F335" s="58">
        <v>0</v>
      </c>
      <c r="G335" s="50">
        <f t="shared" si="57"/>
        <v>0</v>
      </c>
      <c r="H335" s="50">
        <v>0</v>
      </c>
      <c r="I335" s="51">
        <f t="shared" si="60"/>
        <v>10200000</v>
      </c>
      <c r="J335" s="51">
        <f t="shared" si="61"/>
        <v>0</v>
      </c>
      <c r="K335" s="59"/>
      <c r="L335" s="59"/>
      <c r="M335" s="78"/>
      <c r="N335" s="108"/>
    </row>
    <row r="336" spans="1:14" x14ac:dyDescent="0.25">
      <c r="A336" s="54" t="s">
        <v>214</v>
      </c>
      <c r="B336" s="55" t="s">
        <v>283</v>
      </c>
      <c r="C336" s="56" t="s">
        <v>105</v>
      </c>
      <c r="D336" s="107">
        <v>228109040</v>
      </c>
      <c r="E336" s="107">
        <v>156872680</v>
      </c>
      <c r="F336" s="58">
        <v>17550000</v>
      </c>
      <c r="G336" s="50">
        <f t="shared" si="57"/>
        <v>7.6936889480574724</v>
      </c>
      <c r="H336" s="50">
        <f t="shared" si="62"/>
        <v>11.187416444979457</v>
      </c>
      <c r="I336" s="51">
        <f t="shared" si="60"/>
        <v>210559040</v>
      </c>
      <c r="J336" s="51">
        <f t="shared" si="61"/>
        <v>139322680</v>
      </c>
      <c r="K336" s="59"/>
      <c r="L336" s="59"/>
      <c r="M336" s="78"/>
      <c r="N336" s="108"/>
    </row>
    <row r="337" spans="1:15" x14ac:dyDescent="0.25">
      <c r="A337" s="54" t="s">
        <v>216</v>
      </c>
      <c r="B337" s="55" t="s">
        <v>225</v>
      </c>
      <c r="C337" s="56" t="s">
        <v>74</v>
      </c>
      <c r="D337" s="107">
        <v>79547020</v>
      </c>
      <c r="E337" s="107">
        <v>0</v>
      </c>
      <c r="F337" s="58">
        <v>0</v>
      </c>
      <c r="G337" s="50">
        <f t="shared" si="57"/>
        <v>0</v>
      </c>
      <c r="H337" s="50">
        <v>0</v>
      </c>
      <c r="I337" s="51">
        <f t="shared" si="60"/>
        <v>79547020</v>
      </c>
      <c r="J337" s="51">
        <f t="shared" si="61"/>
        <v>0</v>
      </c>
      <c r="K337" s="59"/>
      <c r="L337" s="59"/>
      <c r="M337" s="78"/>
      <c r="N337" s="108"/>
      <c r="O337" s="3"/>
    </row>
    <row r="338" spans="1:15" x14ac:dyDescent="0.25">
      <c r="A338" s="54" t="s">
        <v>218</v>
      </c>
      <c r="B338" s="55" t="s">
        <v>238</v>
      </c>
      <c r="C338" s="56" t="s">
        <v>68</v>
      </c>
      <c r="D338" s="107">
        <v>63825000</v>
      </c>
      <c r="E338" s="107">
        <v>13950000</v>
      </c>
      <c r="F338" s="58">
        <v>1950000</v>
      </c>
      <c r="G338" s="50">
        <f t="shared" si="57"/>
        <v>3.0552291421856639</v>
      </c>
      <c r="H338" s="50">
        <f t="shared" si="62"/>
        <v>13.978494623655912</v>
      </c>
      <c r="I338" s="51">
        <f t="shared" si="60"/>
        <v>61875000</v>
      </c>
      <c r="J338" s="51">
        <f t="shared" si="61"/>
        <v>12000000</v>
      </c>
      <c r="K338" s="59"/>
      <c r="L338" s="59"/>
      <c r="M338" s="78"/>
      <c r="N338" s="108"/>
      <c r="O338" s="3"/>
    </row>
    <row r="339" spans="1:15" x14ac:dyDescent="0.25">
      <c r="A339" s="81" t="s">
        <v>220</v>
      </c>
      <c r="B339" s="82" t="s">
        <v>424</v>
      </c>
      <c r="C339" s="83" t="s">
        <v>425</v>
      </c>
      <c r="D339" s="306">
        <v>28650000</v>
      </c>
      <c r="E339" s="306">
        <v>0</v>
      </c>
      <c r="F339" s="58">
        <v>0</v>
      </c>
      <c r="G339" s="50">
        <f t="shared" si="57"/>
        <v>0</v>
      </c>
      <c r="H339" s="50">
        <v>0</v>
      </c>
      <c r="I339" s="51">
        <f t="shared" si="60"/>
        <v>28650000</v>
      </c>
      <c r="J339" s="51">
        <f t="shared" si="61"/>
        <v>0</v>
      </c>
      <c r="K339" s="88"/>
      <c r="L339" s="88"/>
      <c r="M339" s="89"/>
      <c r="N339" s="108"/>
      <c r="O339" s="3"/>
    </row>
    <row r="340" spans="1:15" x14ac:dyDescent="0.25">
      <c r="A340" s="70" t="s">
        <v>251</v>
      </c>
      <c r="B340" s="71" t="s">
        <v>294</v>
      </c>
      <c r="C340" s="72" t="s">
        <v>159</v>
      </c>
      <c r="D340" s="159">
        <v>160000000</v>
      </c>
      <c r="E340" s="159">
        <v>160000000</v>
      </c>
      <c r="F340" s="80">
        <v>0</v>
      </c>
      <c r="G340" s="75">
        <f t="shared" si="57"/>
        <v>0</v>
      </c>
      <c r="H340" s="75">
        <f t="shared" si="62"/>
        <v>0</v>
      </c>
      <c r="I340" s="76">
        <f>D340-F340</f>
        <v>160000000</v>
      </c>
      <c r="J340" s="51">
        <f>E340-F340</f>
        <v>160000000</v>
      </c>
      <c r="K340" s="77"/>
      <c r="L340" s="77"/>
      <c r="M340" s="79"/>
      <c r="N340" s="108"/>
      <c r="O340" s="3"/>
    </row>
    <row r="341" spans="1:15" x14ac:dyDescent="0.25">
      <c r="A341" s="36">
        <v>43</v>
      </c>
      <c r="B341" s="37" t="s">
        <v>351</v>
      </c>
      <c r="C341" s="38" t="s">
        <v>41</v>
      </c>
      <c r="D341" s="39">
        <f>SUM(D342:D352)</f>
        <v>489773780</v>
      </c>
      <c r="E341" s="39">
        <f>SUM(E342:E352)</f>
        <v>241119350</v>
      </c>
      <c r="F341" s="39">
        <f>SUM(F342:F352)</f>
        <v>40197000</v>
      </c>
      <c r="G341" s="42">
        <f t="shared" si="57"/>
        <v>8.2072584612430663</v>
      </c>
      <c r="H341" s="42">
        <f t="shared" si="62"/>
        <v>16.670997163852672</v>
      </c>
      <c r="I341" s="39">
        <f>SUM(I342:I352)</f>
        <v>449576780</v>
      </c>
      <c r="J341" s="39">
        <f>SUM(J342:J352)</f>
        <v>200922350</v>
      </c>
      <c r="K341" s="134"/>
      <c r="L341" s="43"/>
      <c r="M341" s="44"/>
      <c r="N341" s="108"/>
      <c r="O341" s="3"/>
    </row>
    <row r="342" spans="1:15" x14ac:dyDescent="0.25">
      <c r="A342" s="54" t="s">
        <v>194</v>
      </c>
      <c r="B342" s="55" t="s">
        <v>195</v>
      </c>
      <c r="C342" s="56" t="s">
        <v>48</v>
      </c>
      <c r="D342" s="107">
        <v>16967840</v>
      </c>
      <c r="E342" s="107">
        <v>6967910</v>
      </c>
      <c r="F342" s="58">
        <v>1206000</v>
      </c>
      <c r="G342" s="50">
        <f t="shared" si="57"/>
        <v>7.107563484804194</v>
      </c>
      <c r="H342" s="50">
        <f t="shared" si="62"/>
        <v>17.307915859992452</v>
      </c>
      <c r="I342" s="51">
        <f t="shared" ref="I342:I352" si="63">D342-F342</f>
        <v>15761840</v>
      </c>
      <c r="J342" s="51">
        <f t="shared" ref="J342:J351" si="64">E342-F342</f>
        <v>5761910</v>
      </c>
      <c r="K342" s="59"/>
      <c r="L342" s="59"/>
      <c r="M342" s="78"/>
      <c r="N342" s="108"/>
      <c r="O342" s="3"/>
    </row>
    <row r="343" spans="1:15" x14ac:dyDescent="0.25">
      <c r="A343" s="54" t="s">
        <v>196</v>
      </c>
      <c r="B343" s="55" t="s">
        <v>197</v>
      </c>
      <c r="C343" s="56" t="s">
        <v>49</v>
      </c>
      <c r="D343" s="107">
        <v>18705940</v>
      </c>
      <c r="E343" s="107">
        <v>11526440</v>
      </c>
      <c r="F343" s="58">
        <v>1566000</v>
      </c>
      <c r="G343" s="50">
        <f t="shared" si="57"/>
        <v>8.3716723137142548</v>
      </c>
      <c r="H343" s="50">
        <f t="shared" si="62"/>
        <v>13.586154961983057</v>
      </c>
      <c r="I343" s="51">
        <f t="shared" si="63"/>
        <v>17139940</v>
      </c>
      <c r="J343" s="51">
        <f t="shared" si="64"/>
        <v>9960440</v>
      </c>
      <c r="K343" s="59"/>
      <c r="L343" s="59"/>
      <c r="M343" s="78"/>
      <c r="N343" s="108"/>
      <c r="O343" s="3"/>
    </row>
    <row r="344" spans="1:15" x14ac:dyDescent="0.25">
      <c r="A344" s="54" t="s">
        <v>200</v>
      </c>
      <c r="B344" s="55" t="s">
        <v>235</v>
      </c>
      <c r="C344" s="56" t="s">
        <v>72</v>
      </c>
      <c r="D344" s="107">
        <v>1100000</v>
      </c>
      <c r="E344" s="107">
        <v>1100000</v>
      </c>
      <c r="F344" s="58">
        <v>0</v>
      </c>
      <c r="G344" s="50">
        <f t="shared" si="57"/>
        <v>0</v>
      </c>
      <c r="H344" s="50">
        <f t="shared" si="62"/>
        <v>0</v>
      </c>
      <c r="I344" s="51">
        <f t="shared" si="63"/>
        <v>1100000</v>
      </c>
      <c r="J344" s="51">
        <f t="shared" si="64"/>
        <v>1100000</v>
      </c>
      <c r="K344" s="59"/>
      <c r="L344" s="59"/>
      <c r="M344" s="78"/>
      <c r="N344" s="108"/>
      <c r="O344" s="3"/>
    </row>
    <row r="345" spans="1:15" x14ac:dyDescent="0.25">
      <c r="A345" s="54" t="s">
        <v>202</v>
      </c>
      <c r="B345" s="55" t="s">
        <v>237</v>
      </c>
      <c r="C345" s="56" t="s">
        <v>63</v>
      </c>
      <c r="D345" s="107">
        <v>61000000</v>
      </c>
      <c r="E345" s="107">
        <v>54125000</v>
      </c>
      <c r="F345" s="58">
        <v>21825000</v>
      </c>
      <c r="G345" s="50">
        <f t="shared" si="57"/>
        <v>35.778688524590166</v>
      </c>
      <c r="H345" s="50">
        <f t="shared" si="62"/>
        <v>40.323325635103927</v>
      </c>
      <c r="I345" s="51">
        <f t="shared" si="63"/>
        <v>39175000</v>
      </c>
      <c r="J345" s="51">
        <f t="shared" si="64"/>
        <v>32300000</v>
      </c>
      <c r="K345" s="59"/>
      <c r="L345" s="59"/>
      <c r="M345" s="78"/>
      <c r="N345" s="108"/>
      <c r="O345" s="3"/>
    </row>
    <row r="346" spans="1:15" x14ac:dyDescent="0.25">
      <c r="A346" s="54" t="s">
        <v>204</v>
      </c>
      <c r="B346" s="55" t="s">
        <v>231</v>
      </c>
      <c r="C346" s="56" t="s">
        <v>64</v>
      </c>
      <c r="D346" s="107">
        <v>4550000</v>
      </c>
      <c r="E346" s="107">
        <v>3550000</v>
      </c>
      <c r="F346" s="58">
        <v>1700000</v>
      </c>
      <c r="G346" s="50">
        <f t="shared" si="57"/>
        <v>37.362637362637365</v>
      </c>
      <c r="H346" s="50">
        <f t="shared" si="62"/>
        <v>47.887323943661968</v>
      </c>
      <c r="I346" s="51">
        <f t="shared" si="63"/>
        <v>2850000</v>
      </c>
      <c r="J346" s="51">
        <f t="shared" si="64"/>
        <v>1850000</v>
      </c>
      <c r="K346" s="59"/>
      <c r="L346" s="59"/>
      <c r="M346" s="78"/>
      <c r="N346" s="108"/>
      <c r="O346" s="3"/>
    </row>
    <row r="347" spans="1:15" ht="30" x14ac:dyDescent="0.25">
      <c r="A347" s="54" t="s">
        <v>206</v>
      </c>
      <c r="B347" s="55" t="s">
        <v>222</v>
      </c>
      <c r="C347" s="56" t="s">
        <v>65</v>
      </c>
      <c r="D347" s="107">
        <v>163450000</v>
      </c>
      <c r="E347" s="107">
        <v>128600000</v>
      </c>
      <c r="F347" s="58">
        <v>9900000</v>
      </c>
      <c r="G347" s="50">
        <f t="shared" si="57"/>
        <v>6.0568981339859285</v>
      </c>
      <c r="H347" s="50">
        <f t="shared" si="62"/>
        <v>7.6982892690513216</v>
      </c>
      <c r="I347" s="51">
        <f t="shared" si="63"/>
        <v>153550000</v>
      </c>
      <c r="J347" s="51">
        <f t="shared" si="64"/>
        <v>118700000</v>
      </c>
      <c r="K347" s="59"/>
      <c r="L347" s="59"/>
      <c r="M347" s="78"/>
      <c r="N347" s="108"/>
      <c r="O347" s="3"/>
    </row>
    <row r="348" spans="1:15" x14ac:dyDescent="0.25">
      <c r="A348" s="54" t="s">
        <v>208</v>
      </c>
      <c r="B348" s="55" t="s">
        <v>270</v>
      </c>
      <c r="C348" s="56" t="s">
        <v>102</v>
      </c>
      <c r="D348" s="107">
        <v>8000000</v>
      </c>
      <c r="E348" s="107">
        <v>4000000</v>
      </c>
      <c r="F348" s="58">
        <v>4000000</v>
      </c>
      <c r="G348" s="50">
        <f t="shared" si="57"/>
        <v>50</v>
      </c>
      <c r="H348" s="50">
        <f t="shared" si="62"/>
        <v>100</v>
      </c>
      <c r="I348" s="51">
        <f t="shared" si="63"/>
        <v>4000000</v>
      </c>
      <c r="J348" s="51">
        <f t="shared" si="64"/>
        <v>0</v>
      </c>
      <c r="K348" s="59"/>
      <c r="L348" s="59"/>
      <c r="M348" s="78"/>
      <c r="N348" s="108"/>
      <c r="O348" s="3"/>
    </row>
    <row r="349" spans="1:15" x14ac:dyDescent="0.25">
      <c r="A349" s="54" t="s">
        <v>210</v>
      </c>
      <c r="B349" s="55" t="s">
        <v>477</v>
      </c>
      <c r="C349" s="56" t="s">
        <v>476</v>
      </c>
      <c r="D349" s="107">
        <v>125000000</v>
      </c>
      <c r="E349" s="107">
        <v>31250000</v>
      </c>
      <c r="F349" s="58">
        <v>0</v>
      </c>
      <c r="G349" s="50">
        <f t="shared" si="57"/>
        <v>0</v>
      </c>
      <c r="H349" s="50">
        <f t="shared" si="62"/>
        <v>0</v>
      </c>
      <c r="I349" s="51">
        <f t="shared" si="63"/>
        <v>125000000</v>
      </c>
      <c r="J349" s="51">
        <f t="shared" si="64"/>
        <v>31250000</v>
      </c>
      <c r="K349" s="59"/>
      <c r="L349" s="59"/>
      <c r="M349" s="78"/>
      <c r="N349" s="108"/>
      <c r="O349" s="3"/>
    </row>
    <row r="350" spans="1:15" x14ac:dyDescent="0.25">
      <c r="A350" s="54" t="s">
        <v>212</v>
      </c>
      <c r="B350" s="55" t="s">
        <v>286</v>
      </c>
      <c r="C350" s="56" t="s">
        <v>166</v>
      </c>
      <c r="D350" s="107">
        <v>20400000</v>
      </c>
      <c r="E350" s="107">
        <v>0</v>
      </c>
      <c r="F350" s="58">
        <v>0</v>
      </c>
      <c r="G350" s="50">
        <f t="shared" si="57"/>
        <v>0</v>
      </c>
      <c r="H350" s="50">
        <v>0</v>
      </c>
      <c r="I350" s="51">
        <f t="shared" si="63"/>
        <v>20400000</v>
      </c>
      <c r="J350" s="51">
        <f t="shared" si="64"/>
        <v>0</v>
      </c>
      <c r="K350" s="59"/>
      <c r="L350" s="59"/>
      <c r="M350" s="78"/>
      <c r="N350" s="108"/>
      <c r="O350" s="3"/>
    </row>
    <row r="351" spans="1:15" x14ac:dyDescent="0.25">
      <c r="A351" s="54" t="s">
        <v>214</v>
      </c>
      <c r="B351" s="82" t="s">
        <v>238</v>
      </c>
      <c r="C351" s="83" t="s">
        <v>68</v>
      </c>
      <c r="D351" s="107">
        <v>3750000</v>
      </c>
      <c r="E351" s="107">
        <v>0</v>
      </c>
      <c r="F351" s="58">
        <v>0</v>
      </c>
      <c r="G351" s="50">
        <f t="shared" si="57"/>
        <v>0</v>
      </c>
      <c r="H351" s="50">
        <v>0</v>
      </c>
      <c r="I351" s="51">
        <f t="shared" si="63"/>
        <v>3750000</v>
      </c>
      <c r="J351" s="51">
        <f t="shared" si="64"/>
        <v>0</v>
      </c>
      <c r="K351" s="59"/>
      <c r="L351" s="59"/>
      <c r="M351" s="78"/>
      <c r="N351" s="108"/>
      <c r="O351" s="3"/>
    </row>
    <row r="352" spans="1:15" x14ac:dyDescent="0.25">
      <c r="A352" s="70" t="s">
        <v>216</v>
      </c>
      <c r="B352" s="307" t="s">
        <v>424</v>
      </c>
      <c r="C352" s="308" t="s">
        <v>425</v>
      </c>
      <c r="D352" s="159">
        <v>66850000</v>
      </c>
      <c r="E352" s="159">
        <v>0</v>
      </c>
      <c r="F352" s="90">
        <v>0</v>
      </c>
      <c r="G352" s="75">
        <f t="shared" si="57"/>
        <v>0</v>
      </c>
      <c r="H352" s="75">
        <v>0</v>
      </c>
      <c r="I352" s="76">
        <f t="shared" si="63"/>
        <v>66850000</v>
      </c>
      <c r="J352" s="51">
        <f>E352-F352</f>
        <v>0</v>
      </c>
      <c r="K352" s="77"/>
      <c r="L352" s="77"/>
      <c r="M352" s="79"/>
      <c r="N352" s="108"/>
      <c r="O352" s="3"/>
    </row>
    <row r="353" spans="1:15" x14ac:dyDescent="0.25">
      <c r="A353" s="36">
        <v>44</v>
      </c>
      <c r="B353" s="37" t="s">
        <v>352</v>
      </c>
      <c r="C353" s="38" t="s">
        <v>42</v>
      </c>
      <c r="D353" s="39">
        <f>SUM(D354:D362)</f>
        <v>115254960</v>
      </c>
      <c r="E353" s="39">
        <f>SUM(E354:E362)</f>
        <v>90836010</v>
      </c>
      <c r="F353" s="39">
        <f>SUM(F354:F362)</f>
        <v>17040000</v>
      </c>
      <c r="G353" s="42">
        <f t="shared" si="57"/>
        <v>14.784613174131508</v>
      </c>
      <c r="H353" s="42">
        <f t="shared" si="62"/>
        <v>18.759080237011734</v>
      </c>
      <c r="I353" s="39">
        <f>SUM(I354:I362)</f>
        <v>98214960</v>
      </c>
      <c r="J353" s="39">
        <f>SUM(J354:J362)</f>
        <v>73796010</v>
      </c>
      <c r="K353" s="134"/>
      <c r="L353" s="43"/>
      <c r="M353" s="44"/>
      <c r="N353" s="108"/>
      <c r="O353" s="3"/>
    </row>
    <row r="354" spans="1:15" x14ac:dyDescent="0.25">
      <c r="A354" s="54" t="s">
        <v>194</v>
      </c>
      <c r="B354" s="55" t="s">
        <v>195</v>
      </c>
      <c r="C354" s="56" t="s">
        <v>48</v>
      </c>
      <c r="D354" s="107">
        <v>6941960</v>
      </c>
      <c r="E354" s="107">
        <v>4765510</v>
      </c>
      <c r="F354" s="58">
        <v>0</v>
      </c>
      <c r="G354" s="50">
        <f t="shared" si="57"/>
        <v>0</v>
      </c>
      <c r="H354" s="50">
        <f t="shared" si="62"/>
        <v>0</v>
      </c>
      <c r="I354" s="51">
        <f t="shared" ref="I354:I362" si="65">D354-F354</f>
        <v>6941960</v>
      </c>
      <c r="J354" s="51">
        <f t="shared" ref="J354:J361" si="66">E354-F354</f>
        <v>4765510</v>
      </c>
      <c r="K354" s="59"/>
      <c r="L354" s="59"/>
      <c r="M354" s="78"/>
      <c r="N354" s="108"/>
      <c r="O354" s="3"/>
    </row>
    <row r="355" spans="1:15" x14ac:dyDescent="0.25">
      <c r="A355" s="54" t="s">
        <v>196</v>
      </c>
      <c r="B355" s="55" t="s">
        <v>197</v>
      </c>
      <c r="C355" s="56" t="s">
        <v>49</v>
      </c>
      <c r="D355" s="107">
        <v>6947000</v>
      </c>
      <c r="E355" s="107">
        <v>4707000</v>
      </c>
      <c r="F355" s="58">
        <v>0</v>
      </c>
      <c r="G355" s="50">
        <f t="shared" si="57"/>
        <v>0</v>
      </c>
      <c r="H355" s="50">
        <f t="shared" si="62"/>
        <v>0</v>
      </c>
      <c r="I355" s="51">
        <f t="shared" si="65"/>
        <v>6947000</v>
      </c>
      <c r="J355" s="51">
        <f t="shared" si="66"/>
        <v>4707000</v>
      </c>
      <c r="K355" s="59"/>
      <c r="L355" s="59"/>
      <c r="M355" s="78"/>
      <c r="N355" s="108"/>
      <c r="O355" s="3"/>
    </row>
    <row r="356" spans="1:15" x14ac:dyDescent="0.25">
      <c r="A356" s="54" t="s">
        <v>200</v>
      </c>
      <c r="B356" s="55" t="s">
        <v>235</v>
      </c>
      <c r="C356" s="56" t="s">
        <v>72</v>
      </c>
      <c r="D356" s="107">
        <v>1100000</v>
      </c>
      <c r="E356" s="107">
        <v>1100000</v>
      </c>
      <c r="F356" s="58">
        <v>0</v>
      </c>
      <c r="G356" s="50">
        <f t="shared" si="57"/>
        <v>0</v>
      </c>
      <c r="H356" s="50">
        <f t="shared" si="62"/>
        <v>0</v>
      </c>
      <c r="I356" s="51">
        <f t="shared" si="65"/>
        <v>1100000</v>
      </c>
      <c r="J356" s="51">
        <f t="shared" si="66"/>
        <v>1100000</v>
      </c>
      <c r="K356" s="59"/>
      <c r="L356" s="59"/>
      <c r="M356" s="78"/>
      <c r="N356" s="108"/>
      <c r="O356" s="3"/>
    </row>
    <row r="357" spans="1:15" x14ac:dyDescent="0.25">
      <c r="A357" s="54" t="s">
        <v>202</v>
      </c>
      <c r="B357" s="55" t="s">
        <v>230</v>
      </c>
      <c r="C357" s="56" t="s">
        <v>160</v>
      </c>
      <c r="D357" s="107">
        <v>6111000</v>
      </c>
      <c r="E357" s="107">
        <v>6111000</v>
      </c>
      <c r="F357" s="58">
        <v>6090000</v>
      </c>
      <c r="G357" s="50">
        <f>F357/D357*100</f>
        <v>99.656357388316152</v>
      </c>
      <c r="H357" s="50">
        <f t="shared" si="62"/>
        <v>99.656357388316152</v>
      </c>
      <c r="I357" s="51">
        <f t="shared" si="65"/>
        <v>21000</v>
      </c>
      <c r="J357" s="51">
        <f t="shared" si="66"/>
        <v>21000</v>
      </c>
      <c r="K357" s="59"/>
      <c r="L357" s="59"/>
      <c r="M357" s="78"/>
      <c r="N357" s="108"/>
      <c r="O357" s="3"/>
    </row>
    <row r="358" spans="1:15" x14ac:dyDescent="0.25">
      <c r="A358" s="54" t="s">
        <v>204</v>
      </c>
      <c r="B358" s="55" t="s">
        <v>237</v>
      </c>
      <c r="C358" s="56" t="s">
        <v>63</v>
      </c>
      <c r="D358" s="107">
        <v>38000000</v>
      </c>
      <c r="E358" s="107">
        <v>33750000</v>
      </c>
      <c r="F358" s="58">
        <v>5950000</v>
      </c>
      <c r="G358" s="50">
        <f>F358/D358*100</f>
        <v>15.657894736842104</v>
      </c>
      <c r="H358" s="50">
        <f t="shared" si="62"/>
        <v>17.62962962962963</v>
      </c>
      <c r="I358" s="51">
        <f t="shared" si="65"/>
        <v>32050000</v>
      </c>
      <c r="J358" s="51">
        <f t="shared" si="66"/>
        <v>27800000</v>
      </c>
      <c r="K358" s="59"/>
      <c r="L358" s="59"/>
      <c r="M358" s="78"/>
      <c r="N358" s="108"/>
      <c r="O358" s="3"/>
    </row>
    <row r="359" spans="1:15" ht="30" x14ac:dyDescent="0.25">
      <c r="A359" s="54" t="s">
        <v>206</v>
      </c>
      <c r="B359" s="55" t="s">
        <v>222</v>
      </c>
      <c r="C359" s="56" t="s">
        <v>65</v>
      </c>
      <c r="D359" s="107">
        <v>3400000</v>
      </c>
      <c r="E359" s="107">
        <v>0</v>
      </c>
      <c r="F359" s="58">
        <v>0</v>
      </c>
      <c r="G359" s="50">
        <f>F359/D359*100</f>
        <v>0</v>
      </c>
      <c r="H359" s="50">
        <v>0</v>
      </c>
      <c r="I359" s="51">
        <f t="shared" si="65"/>
        <v>3400000</v>
      </c>
      <c r="J359" s="51">
        <f t="shared" si="66"/>
        <v>0</v>
      </c>
      <c r="K359" s="59"/>
      <c r="L359" s="59"/>
      <c r="M359" s="78"/>
      <c r="N359" s="108"/>
      <c r="O359" s="3"/>
    </row>
    <row r="360" spans="1:15" ht="30" x14ac:dyDescent="0.25">
      <c r="A360" s="54" t="s">
        <v>208</v>
      </c>
      <c r="B360" s="55" t="s">
        <v>267</v>
      </c>
      <c r="C360" s="56" t="s">
        <v>99</v>
      </c>
      <c r="D360" s="107">
        <v>21800000</v>
      </c>
      <c r="E360" s="107">
        <v>21800000</v>
      </c>
      <c r="F360" s="58">
        <v>0</v>
      </c>
      <c r="G360" s="50">
        <f>F360/D360*100</f>
        <v>0</v>
      </c>
      <c r="H360" s="50">
        <f t="shared" si="62"/>
        <v>0</v>
      </c>
      <c r="I360" s="51">
        <f t="shared" si="65"/>
        <v>21800000</v>
      </c>
      <c r="J360" s="51">
        <f t="shared" si="66"/>
        <v>21800000</v>
      </c>
      <c r="K360" s="59"/>
      <c r="L360" s="59"/>
      <c r="M360" s="78"/>
      <c r="N360" s="108"/>
      <c r="O360" s="3"/>
    </row>
    <row r="361" spans="1:15" x14ac:dyDescent="0.25">
      <c r="A361" s="54" t="s">
        <v>210</v>
      </c>
      <c r="B361" s="55" t="s">
        <v>225</v>
      </c>
      <c r="C361" s="56" t="s">
        <v>74</v>
      </c>
      <c r="D361" s="107">
        <v>4705000</v>
      </c>
      <c r="E361" s="107">
        <v>2352500</v>
      </c>
      <c r="F361" s="58">
        <v>0</v>
      </c>
      <c r="G361" s="50">
        <f t="shared" ref="G361:G397" si="67">F361/D361*100</f>
        <v>0</v>
      </c>
      <c r="H361" s="50">
        <f t="shared" si="62"/>
        <v>0</v>
      </c>
      <c r="I361" s="51">
        <f t="shared" si="65"/>
        <v>4705000</v>
      </c>
      <c r="J361" s="51">
        <f t="shared" si="66"/>
        <v>2352500</v>
      </c>
      <c r="K361" s="59"/>
      <c r="L361" s="59"/>
      <c r="M361" s="78"/>
      <c r="N361" s="108"/>
      <c r="O361" s="3"/>
    </row>
    <row r="362" spans="1:15" s="103" customFormat="1" x14ac:dyDescent="0.25">
      <c r="A362" s="70" t="s">
        <v>212</v>
      </c>
      <c r="B362" s="71" t="s">
        <v>238</v>
      </c>
      <c r="C362" s="72" t="s">
        <v>68</v>
      </c>
      <c r="D362" s="159">
        <v>26250000</v>
      </c>
      <c r="E362" s="159">
        <v>16250000</v>
      </c>
      <c r="F362" s="90">
        <v>5000000</v>
      </c>
      <c r="G362" s="75">
        <f t="shared" si="67"/>
        <v>19.047619047619047</v>
      </c>
      <c r="H362" s="75">
        <f t="shared" si="62"/>
        <v>30.76923076923077</v>
      </c>
      <c r="I362" s="76">
        <f t="shared" si="65"/>
        <v>21250000</v>
      </c>
      <c r="J362" s="51">
        <f>E362-F362</f>
        <v>11250000</v>
      </c>
      <c r="K362" s="77"/>
      <c r="L362" s="77"/>
      <c r="M362" s="79"/>
      <c r="N362" s="104"/>
      <c r="O362" s="104"/>
    </row>
    <row r="363" spans="1:15" x14ac:dyDescent="0.25">
      <c r="A363" s="36">
        <v>45</v>
      </c>
      <c r="B363" s="37" t="s">
        <v>353</v>
      </c>
      <c r="C363" s="38" t="s">
        <v>43</v>
      </c>
      <c r="D363" s="39">
        <f>SUM(D364:D367)</f>
        <v>15852480</v>
      </c>
      <c r="E363" s="39">
        <f>SUM(E364:E367)</f>
        <v>12689340</v>
      </c>
      <c r="F363" s="39">
        <f>SUM(F364:F367)</f>
        <v>700000</v>
      </c>
      <c r="G363" s="42">
        <f t="shared" si="67"/>
        <v>4.4157128726861661</v>
      </c>
      <c r="H363" s="42">
        <f t="shared" si="62"/>
        <v>5.5164413594402859</v>
      </c>
      <c r="I363" s="39">
        <f>SUM(I364:I367)</f>
        <v>15152480</v>
      </c>
      <c r="J363" s="39">
        <f>SUM(J364:J367)</f>
        <v>11989340</v>
      </c>
      <c r="K363" s="134"/>
      <c r="L363" s="43"/>
      <c r="M363" s="44"/>
      <c r="N363" s="108"/>
      <c r="O363" s="3"/>
    </row>
    <row r="364" spans="1:15" x14ac:dyDescent="0.25">
      <c r="A364" s="54" t="s">
        <v>194</v>
      </c>
      <c r="B364" s="55" t="s">
        <v>195</v>
      </c>
      <c r="C364" s="56" t="s">
        <v>48</v>
      </c>
      <c r="D364" s="107">
        <v>3714480</v>
      </c>
      <c r="E364" s="107">
        <v>2791340</v>
      </c>
      <c r="F364" s="58">
        <v>0</v>
      </c>
      <c r="G364" s="50">
        <f t="shared" si="67"/>
        <v>0</v>
      </c>
      <c r="H364" s="50">
        <f t="shared" si="62"/>
        <v>0</v>
      </c>
      <c r="I364" s="51">
        <f>D364-F364</f>
        <v>3714480</v>
      </c>
      <c r="J364" s="51">
        <f t="shared" ref="J364:J366" si="68">E364-F364</f>
        <v>2791340</v>
      </c>
      <c r="K364" s="59"/>
      <c r="L364" s="59"/>
      <c r="M364" s="78"/>
      <c r="N364" s="108"/>
    </row>
    <row r="365" spans="1:15" x14ac:dyDescent="0.25">
      <c r="A365" s="54" t="s">
        <v>196</v>
      </c>
      <c r="B365" s="55" t="s">
        <v>197</v>
      </c>
      <c r="C365" s="56" t="s">
        <v>49</v>
      </c>
      <c r="D365" s="107">
        <v>5838000</v>
      </c>
      <c r="E365" s="107">
        <v>3598000</v>
      </c>
      <c r="F365" s="58">
        <v>0</v>
      </c>
      <c r="G365" s="50">
        <f t="shared" si="67"/>
        <v>0</v>
      </c>
      <c r="H365" s="50">
        <f t="shared" si="62"/>
        <v>0</v>
      </c>
      <c r="I365" s="51">
        <f>D365-F365</f>
        <v>5838000</v>
      </c>
      <c r="J365" s="51">
        <f t="shared" si="68"/>
        <v>3598000</v>
      </c>
      <c r="K365" s="106"/>
      <c r="L365" s="106"/>
      <c r="M365" s="78"/>
      <c r="N365" s="108"/>
    </row>
    <row r="366" spans="1:15" x14ac:dyDescent="0.25">
      <c r="A366" s="54" t="s">
        <v>200</v>
      </c>
      <c r="B366" s="55" t="s">
        <v>235</v>
      </c>
      <c r="C366" s="56" t="s">
        <v>72</v>
      </c>
      <c r="D366" s="107">
        <v>550000</v>
      </c>
      <c r="E366" s="107">
        <v>550000</v>
      </c>
      <c r="F366" s="58">
        <v>0</v>
      </c>
      <c r="G366" s="50">
        <f t="shared" si="67"/>
        <v>0</v>
      </c>
      <c r="H366" s="50">
        <f t="shared" si="62"/>
        <v>0</v>
      </c>
      <c r="I366" s="51">
        <f>D366-F366</f>
        <v>550000</v>
      </c>
      <c r="J366" s="51">
        <f t="shared" si="68"/>
        <v>550000</v>
      </c>
      <c r="K366" s="59"/>
      <c r="L366" s="59"/>
      <c r="M366" s="78"/>
      <c r="N366" s="108"/>
    </row>
    <row r="367" spans="1:15" x14ac:dyDescent="0.25">
      <c r="A367" s="70" t="s">
        <v>202</v>
      </c>
      <c r="B367" s="71" t="s">
        <v>237</v>
      </c>
      <c r="C367" s="72" t="s">
        <v>63</v>
      </c>
      <c r="D367" s="159">
        <v>5750000</v>
      </c>
      <c r="E367" s="159">
        <v>5750000</v>
      </c>
      <c r="F367" s="80">
        <v>700000</v>
      </c>
      <c r="G367" s="75">
        <f t="shared" si="67"/>
        <v>12.173913043478262</v>
      </c>
      <c r="H367" s="75">
        <f t="shared" si="62"/>
        <v>12.173913043478262</v>
      </c>
      <c r="I367" s="76">
        <f>D367-F367</f>
        <v>5050000</v>
      </c>
      <c r="J367" s="76">
        <f>E367-F367</f>
        <v>5050000</v>
      </c>
      <c r="K367" s="77"/>
      <c r="L367" s="77"/>
      <c r="M367" s="79"/>
      <c r="N367" s="108"/>
      <c r="O367" s="3"/>
    </row>
    <row r="368" spans="1:15" x14ac:dyDescent="0.25">
      <c r="A368" s="160" t="s">
        <v>112</v>
      </c>
      <c r="B368" s="161" t="s">
        <v>146</v>
      </c>
      <c r="C368" s="162" t="s">
        <v>45</v>
      </c>
      <c r="D368" s="163">
        <f>D369+D416</f>
        <v>7392150738</v>
      </c>
      <c r="E368" s="163">
        <f>E369+E416</f>
        <v>5344572132</v>
      </c>
      <c r="F368" s="163">
        <f>F369+F416</f>
        <v>724251110</v>
      </c>
      <c r="G368" s="164">
        <f t="shared" si="67"/>
        <v>9.7975695527544318</v>
      </c>
      <c r="H368" s="164">
        <f t="shared" si="62"/>
        <v>13.551152311400779</v>
      </c>
      <c r="I368" s="163">
        <f>I369+I416</f>
        <v>6667899628</v>
      </c>
      <c r="J368" s="163">
        <f>J369+J416</f>
        <v>4620321022</v>
      </c>
      <c r="K368" s="165"/>
      <c r="L368" s="165"/>
      <c r="M368" s="166"/>
      <c r="N368" s="108"/>
      <c r="O368" s="3"/>
    </row>
    <row r="369" spans="1:15" x14ac:dyDescent="0.25">
      <c r="A369" s="28" t="s">
        <v>121</v>
      </c>
      <c r="B369" s="29" t="s">
        <v>147</v>
      </c>
      <c r="C369" s="30" t="s">
        <v>46</v>
      </c>
      <c r="D369" s="31">
        <f>D370+D379+D389+D405</f>
        <v>1865090596</v>
      </c>
      <c r="E369" s="31">
        <f>E370+E379+E389+E405</f>
        <v>718349460</v>
      </c>
      <c r="F369" s="31">
        <f>F370+F379+F389+F405</f>
        <v>381549710</v>
      </c>
      <c r="G369" s="33">
        <f t="shared" si="67"/>
        <v>20.457435730912881</v>
      </c>
      <c r="H369" s="33">
        <f t="shared" si="62"/>
        <v>53.114776476619049</v>
      </c>
      <c r="I369" s="31">
        <f>I370+I379+I389+I405</f>
        <v>1483540886</v>
      </c>
      <c r="J369" s="31">
        <f>J370+J379+J389+J405</f>
        <v>336799750</v>
      </c>
      <c r="K369" s="152"/>
      <c r="L369" s="152"/>
      <c r="M369" s="153"/>
      <c r="N369" s="108"/>
    </row>
    <row r="370" spans="1:15" ht="60" x14ac:dyDescent="0.25">
      <c r="A370" s="36">
        <v>46</v>
      </c>
      <c r="B370" s="37" t="s">
        <v>354</v>
      </c>
      <c r="C370" s="38" t="s">
        <v>189</v>
      </c>
      <c r="D370" s="39">
        <f>SUM(D371:D378)</f>
        <v>36500000</v>
      </c>
      <c r="E370" s="39">
        <f>SUM(E371:E378)</f>
        <v>13554500</v>
      </c>
      <c r="F370" s="68">
        <f>SUM(F371:F378)</f>
        <v>7425000</v>
      </c>
      <c r="G370" s="41">
        <f t="shared" si="67"/>
        <v>20.342465753424658</v>
      </c>
      <c r="H370" s="41">
        <f t="shared" si="62"/>
        <v>54.778855730569184</v>
      </c>
      <c r="I370" s="68">
        <f>SUM(I371:I378)</f>
        <v>29075000</v>
      </c>
      <c r="J370" s="68">
        <f>SUM(J371:J378)</f>
        <v>6129500</v>
      </c>
      <c r="K370" s="120"/>
      <c r="L370" s="43"/>
      <c r="M370" s="44"/>
      <c r="N370" s="108"/>
    </row>
    <row r="371" spans="1:15" x14ac:dyDescent="0.25">
      <c r="A371" s="54" t="s">
        <v>194</v>
      </c>
      <c r="B371" s="55" t="s">
        <v>195</v>
      </c>
      <c r="C371" s="56" t="s">
        <v>48</v>
      </c>
      <c r="D371" s="107">
        <v>3314710</v>
      </c>
      <c r="E371" s="107">
        <v>2197690</v>
      </c>
      <c r="F371" s="58">
        <v>0</v>
      </c>
      <c r="G371" s="50">
        <f t="shared" si="67"/>
        <v>0</v>
      </c>
      <c r="H371" s="50">
        <f t="shared" si="62"/>
        <v>0</v>
      </c>
      <c r="I371" s="51">
        <f t="shared" ref="I371:I378" si="69">D371-F371</f>
        <v>3314710</v>
      </c>
      <c r="J371" s="51">
        <f t="shared" ref="J371:J377" si="70">E371-F371</f>
        <v>2197690</v>
      </c>
      <c r="K371" s="59"/>
      <c r="L371" s="59"/>
      <c r="M371" s="78"/>
      <c r="N371" s="108"/>
    </row>
    <row r="372" spans="1:15" x14ac:dyDescent="0.25">
      <c r="A372" s="54" t="s">
        <v>196</v>
      </c>
      <c r="B372" s="55" t="s">
        <v>197</v>
      </c>
      <c r="C372" s="56" t="s">
        <v>49</v>
      </c>
      <c r="D372" s="107">
        <v>3499930</v>
      </c>
      <c r="E372" s="107">
        <v>1081810</v>
      </c>
      <c r="F372" s="58">
        <v>0</v>
      </c>
      <c r="G372" s="50">
        <f t="shared" si="67"/>
        <v>0</v>
      </c>
      <c r="H372" s="50">
        <f t="shared" si="62"/>
        <v>0</v>
      </c>
      <c r="I372" s="51">
        <f t="shared" si="69"/>
        <v>3499930</v>
      </c>
      <c r="J372" s="51">
        <f t="shared" si="70"/>
        <v>1081810</v>
      </c>
      <c r="K372" s="59"/>
      <c r="L372" s="59"/>
      <c r="M372" s="78"/>
      <c r="N372" s="108"/>
    </row>
    <row r="373" spans="1:15" s="315" customFormat="1" x14ac:dyDescent="0.25">
      <c r="A373" s="323" t="s">
        <v>200</v>
      </c>
      <c r="B373" s="324" t="s">
        <v>237</v>
      </c>
      <c r="C373" s="325" t="s">
        <v>63</v>
      </c>
      <c r="D373" s="329">
        <v>0</v>
      </c>
      <c r="E373" s="329">
        <v>1050000</v>
      </c>
      <c r="F373" s="327">
        <v>0</v>
      </c>
      <c r="G373" s="50">
        <v>0</v>
      </c>
      <c r="H373" s="50">
        <f t="shared" si="62"/>
        <v>0</v>
      </c>
      <c r="I373" s="51"/>
      <c r="J373" s="51">
        <f t="shared" si="70"/>
        <v>1050000</v>
      </c>
      <c r="K373" s="59"/>
      <c r="L373" s="59"/>
      <c r="M373" s="328"/>
      <c r="N373" s="322"/>
    </row>
    <row r="374" spans="1:15" ht="30" x14ac:dyDescent="0.25">
      <c r="A374" s="54" t="s">
        <v>202</v>
      </c>
      <c r="B374" s="55" t="s">
        <v>295</v>
      </c>
      <c r="C374" s="56" t="s">
        <v>129</v>
      </c>
      <c r="D374" s="107">
        <v>9925000</v>
      </c>
      <c r="E374" s="107">
        <v>0</v>
      </c>
      <c r="F374" s="58">
        <v>0</v>
      </c>
      <c r="G374" s="50">
        <f t="shared" si="67"/>
        <v>0</v>
      </c>
      <c r="H374" s="50">
        <v>0</v>
      </c>
      <c r="I374" s="51">
        <f t="shared" si="69"/>
        <v>9925000</v>
      </c>
      <c r="J374" s="51">
        <f t="shared" si="70"/>
        <v>0</v>
      </c>
      <c r="K374" s="59"/>
      <c r="L374" s="59"/>
      <c r="M374" s="78"/>
      <c r="N374" s="108"/>
    </row>
    <row r="375" spans="1:15" ht="30" x14ac:dyDescent="0.25">
      <c r="A375" s="54" t="s">
        <v>204</v>
      </c>
      <c r="B375" s="55" t="s">
        <v>222</v>
      </c>
      <c r="C375" s="56" t="s">
        <v>65</v>
      </c>
      <c r="D375" s="107">
        <v>10000000</v>
      </c>
      <c r="E375" s="107">
        <v>9000000</v>
      </c>
      <c r="F375" s="58">
        <v>7200000</v>
      </c>
      <c r="G375" s="50">
        <f t="shared" si="67"/>
        <v>72</v>
      </c>
      <c r="H375" s="50">
        <f t="shared" si="62"/>
        <v>80</v>
      </c>
      <c r="I375" s="51">
        <f t="shared" si="69"/>
        <v>2800000</v>
      </c>
      <c r="J375" s="51">
        <f t="shared" si="70"/>
        <v>1800000</v>
      </c>
      <c r="K375" s="59"/>
      <c r="L375" s="59"/>
      <c r="M375" s="78"/>
      <c r="N375" s="108"/>
      <c r="O375" s="3"/>
    </row>
    <row r="376" spans="1:15" x14ac:dyDescent="0.25">
      <c r="A376" s="54" t="s">
        <v>206</v>
      </c>
      <c r="B376" s="55" t="s">
        <v>268</v>
      </c>
      <c r="C376" s="56" t="s">
        <v>66</v>
      </c>
      <c r="D376" s="107">
        <v>1636360</v>
      </c>
      <c r="E376" s="107">
        <v>0</v>
      </c>
      <c r="F376" s="58"/>
      <c r="G376" s="50">
        <f t="shared" si="67"/>
        <v>0</v>
      </c>
      <c r="H376" s="50">
        <v>0</v>
      </c>
      <c r="I376" s="51">
        <f t="shared" si="69"/>
        <v>1636360</v>
      </c>
      <c r="J376" s="51">
        <f t="shared" si="70"/>
        <v>0</v>
      </c>
      <c r="K376" s="121"/>
      <c r="L376" s="121"/>
      <c r="M376" s="122"/>
      <c r="N376" s="108"/>
    </row>
    <row r="377" spans="1:15" x14ac:dyDescent="0.25">
      <c r="A377" s="70" t="s">
        <v>208</v>
      </c>
      <c r="B377" s="55" t="s">
        <v>225</v>
      </c>
      <c r="C377" s="56" t="s">
        <v>74</v>
      </c>
      <c r="D377" s="107">
        <v>7374000</v>
      </c>
      <c r="E377" s="107">
        <v>0</v>
      </c>
      <c r="F377" s="58"/>
      <c r="G377" s="50">
        <f t="shared" si="67"/>
        <v>0</v>
      </c>
      <c r="H377" s="50">
        <v>0</v>
      </c>
      <c r="I377" s="51">
        <f t="shared" si="69"/>
        <v>7374000</v>
      </c>
      <c r="J377" s="51">
        <f t="shared" si="70"/>
        <v>0</v>
      </c>
      <c r="K377" s="121"/>
      <c r="L377" s="121"/>
      <c r="M377" s="122"/>
      <c r="N377" s="108"/>
    </row>
    <row r="378" spans="1:15" x14ac:dyDescent="0.25">
      <c r="A378" s="70" t="s">
        <v>210</v>
      </c>
      <c r="B378" s="71" t="s">
        <v>238</v>
      </c>
      <c r="C378" s="72" t="s">
        <v>68</v>
      </c>
      <c r="D378" s="159">
        <v>750000</v>
      </c>
      <c r="E378" s="159">
        <v>225000</v>
      </c>
      <c r="F378" s="159">
        <v>225000</v>
      </c>
      <c r="G378" s="75">
        <f t="shared" si="67"/>
        <v>30</v>
      </c>
      <c r="H378" s="75">
        <f t="shared" si="62"/>
        <v>100</v>
      </c>
      <c r="I378" s="76">
        <f t="shared" si="69"/>
        <v>525000</v>
      </c>
      <c r="J378" s="51">
        <f>E378-F378</f>
        <v>0</v>
      </c>
      <c r="K378" s="154"/>
      <c r="L378" s="154"/>
      <c r="M378" s="155"/>
      <c r="N378" s="108"/>
    </row>
    <row r="379" spans="1:15" ht="75" x14ac:dyDescent="0.25">
      <c r="A379" s="36">
        <v>47</v>
      </c>
      <c r="B379" s="37" t="s">
        <v>355</v>
      </c>
      <c r="C379" s="38" t="s">
        <v>190</v>
      </c>
      <c r="D379" s="39">
        <f>SUM(D380:D388)</f>
        <v>254450000</v>
      </c>
      <c r="E379" s="39">
        <f>SUM(E380:E388)</f>
        <v>66485940</v>
      </c>
      <c r="F379" s="68">
        <f>SUM(F380:F388)</f>
        <v>26300000</v>
      </c>
      <c r="G379" s="41">
        <f t="shared" si="67"/>
        <v>10.336018864216937</v>
      </c>
      <c r="H379" s="41">
        <f t="shared" si="62"/>
        <v>39.557235710287017</v>
      </c>
      <c r="I379" s="68">
        <f>SUM(I380:I388)</f>
        <v>228150000</v>
      </c>
      <c r="J379" s="68">
        <f>SUM(J380:J388)</f>
        <v>40185940</v>
      </c>
      <c r="K379" s="43"/>
      <c r="L379" s="43"/>
      <c r="M379" s="44"/>
      <c r="N379" s="108"/>
    </row>
    <row r="380" spans="1:15" x14ac:dyDescent="0.25">
      <c r="A380" s="54" t="s">
        <v>194</v>
      </c>
      <c r="B380" s="55" t="s">
        <v>195</v>
      </c>
      <c r="C380" s="56" t="s">
        <v>48</v>
      </c>
      <c r="D380" s="107">
        <v>5477460</v>
      </c>
      <c r="E380" s="107">
        <v>2749320</v>
      </c>
      <c r="F380" s="58">
        <v>0</v>
      </c>
      <c r="G380" s="50">
        <f t="shared" si="67"/>
        <v>0</v>
      </c>
      <c r="H380" s="50">
        <f t="shared" si="62"/>
        <v>0</v>
      </c>
      <c r="I380" s="51">
        <f t="shared" ref="I380:I388" si="71">D380-F380</f>
        <v>5477460</v>
      </c>
      <c r="J380" s="51">
        <f t="shared" ref="J380:J387" si="72">E380-F380</f>
        <v>2749320</v>
      </c>
      <c r="K380" s="59"/>
      <c r="L380" s="59"/>
      <c r="M380" s="78"/>
      <c r="N380" s="108"/>
    </row>
    <row r="381" spans="1:15" x14ac:dyDescent="0.25">
      <c r="A381" s="54" t="s">
        <v>196</v>
      </c>
      <c r="B381" s="55" t="s">
        <v>197</v>
      </c>
      <c r="C381" s="56" t="s">
        <v>49</v>
      </c>
      <c r="D381" s="107">
        <v>1741460</v>
      </c>
      <c r="E381" s="107">
        <v>711180</v>
      </c>
      <c r="F381" s="58">
        <v>0</v>
      </c>
      <c r="G381" s="50">
        <f t="shared" si="67"/>
        <v>0</v>
      </c>
      <c r="H381" s="50">
        <f t="shared" si="62"/>
        <v>0</v>
      </c>
      <c r="I381" s="51">
        <f t="shared" si="71"/>
        <v>1741460</v>
      </c>
      <c r="J381" s="51">
        <f t="shared" si="72"/>
        <v>711180</v>
      </c>
      <c r="K381" s="59"/>
      <c r="L381" s="59"/>
      <c r="M381" s="78"/>
      <c r="N381" s="108"/>
    </row>
    <row r="382" spans="1:15" x14ac:dyDescent="0.25">
      <c r="A382" s="54" t="s">
        <v>200</v>
      </c>
      <c r="B382" s="55" t="s">
        <v>235</v>
      </c>
      <c r="C382" s="56" t="s">
        <v>72</v>
      </c>
      <c r="D382" s="107">
        <v>660000</v>
      </c>
      <c r="E382" s="107">
        <v>330000</v>
      </c>
      <c r="F382" s="58">
        <v>0</v>
      </c>
      <c r="G382" s="50">
        <f t="shared" si="67"/>
        <v>0</v>
      </c>
      <c r="H382" s="50">
        <f t="shared" si="62"/>
        <v>0</v>
      </c>
      <c r="I382" s="51">
        <f t="shared" si="71"/>
        <v>660000</v>
      </c>
      <c r="J382" s="51">
        <f t="shared" si="72"/>
        <v>330000</v>
      </c>
      <c r="K382" s="59"/>
      <c r="L382" s="59"/>
      <c r="M382" s="78"/>
      <c r="N382" s="108"/>
    </row>
    <row r="383" spans="1:15" x14ac:dyDescent="0.25">
      <c r="A383" s="54" t="s">
        <v>202</v>
      </c>
      <c r="B383" s="55" t="s">
        <v>237</v>
      </c>
      <c r="C383" s="56" t="s">
        <v>63</v>
      </c>
      <c r="D383" s="107">
        <v>15950000</v>
      </c>
      <c r="E383" s="107">
        <v>6250000</v>
      </c>
      <c r="F383" s="58">
        <v>0</v>
      </c>
      <c r="G383" s="50">
        <f t="shared" si="67"/>
        <v>0</v>
      </c>
      <c r="H383" s="50">
        <f t="shared" si="62"/>
        <v>0</v>
      </c>
      <c r="I383" s="51">
        <f t="shared" si="71"/>
        <v>15950000</v>
      </c>
      <c r="J383" s="51">
        <f t="shared" si="72"/>
        <v>6250000</v>
      </c>
      <c r="K383" s="59"/>
      <c r="L383" s="59"/>
      <c r="M383" s="78"/>
      <c r="N383" s="108"/>
    </row>
    <row r="384" spans="1:15" ht="30" x14ac:dyDescent="0.25">
      <c r="A384" s="54" t="s">
        <v>204</v>
      </c>
      <c r="B384" s="55" t="s">
        <v>222</v>
      </c>
      <c r="C384" s="56" t="s">
        <v>65</v>
      </c>
      <c r="D384" s="107">
        <v>71600000</v>
      </c>
      <c r="E384" s="107">
        <v>26300000</v>
      </c>
      <c r="F384" s="58">
        <v>26300000</v>
      </c>
      <c r="G384" s="50">
        <f t="shared" si="67"/>
        <v>36.731843575418992</v>
      </c>
      <c r="H384" s="50">
        <f t="shared" si="62"/>
        <v>100</v>
      </c>
      <c r="I384" s="51">
        <f t="shared" si="71"/>
        <v>45300000</v>
      </c>
      <c r="J384" s="51">
        <f t="shared" si="72"/>
        <v>0</v>
      </c>
      <c r="K384" s="59"/>
      <c r="L384" s="59"/>
      <c r="M384" s="78"/>
      <c r="N384" s="108"/>
    </row>
    <row r="385" spans="1:14" x14ac:dyDescent="0.25">
      <c r="A385" s="54" t="s">
        <v>206</v>
      </c>
      <c r="B385" s="55" t="s">
        <v>268</v>
      </c>
      <c r="C385" s="56" t="s">
        <v>66</v>
      </c>
      <c r="D385" s="107">
        <v>4909080</v>
      </c>
      <c r="E385" s="107">
        <v>0</v>
      </c>
      <c r="F385" s="58">
        <v>0</v>
      </c>
      <c r="G385" s="50">
        <f t="shared" si="67"/>
        <v>0</v>
      </c>
      <c r="H385" s="50">
        <v>0</v>
      </c>
      <c r="I385" s="51">
        <f t="shared" si="71"/>
        <v>4909080</v>
      </c>
      <c r="J385" s="51">
        <f t="shared" si="72"/>
        <v>0</v>
      </c>
      <c r="K385" s="59"/>
      <c r="L385" s="59"/>
      <c r="M385" s="78"/>
      <c r="N385" s="108"/>
    </row>
    <row r="386" spans="1:14" ht="30" x14ac:dyDescent="0.25">
      <c r="A386" s="54" t="s">
        <v>208</v>
      </c>
      <c r="B386" s="55" t="s">
        <v>290</v>
      </c>
      <c r="C386" s="56" t="s">
        <v>104</v>
      </c>
      <c r="D386" s="107">
        <v>116159000</v>
      </c>
      <c r="E386" s="107">
        <v>30145440</v>
      </c>
      <c r="F386" s="58">
        <v>0</v>
      </c>
      <c r="G386" s="50">
        <f t="shared" si="67"/>
        <v>0</v>
      </c>
      <c r="H386" s="50">
        <f t="shared" si="62"/>
        <v>0</v>
      </c>
      <c r="I386" s="51">
        <f t="shared" si="71"/>
        <v>116159000</v>
      </c>
      <c r="J386" s="51">
        <f t="shared" si="72"/>
        <v>30145440</v>
      </c>
      <c r="K386" s="59"/>
      <c r="L386" s="59"/>
      <c r="M386" s="78"/>
      <c r="N386" s="108"/>
    </row>
    <row r="387" spans="1:14" x14ac:dyDescent="0.25">
      <c r="A387" s="54" t="s">
        <v>210</v>
      </c>
      <c r="B387" s="55" t="s">
        <v>225</v>
      </c>
      <c r="C387" s="56" t="s">
        <v>74</v>
      </c>
      <c r="D387" s="107">
        <v>30828000</v>
      </c>
      <c r="E387" s="107">
        <v>0</v>
      </c>
      <c r="F387" s="58">
        <v>0</v>
      </c>
      <c r="G387" s="50">
        <f t="shared" si="67"/>
        <v>0</v>
      </c>
      <c r="H387" s="50">
        <v>0</v>
      </c>
      <c r="I387" s="51">
        <f t="shared" si="71"/>
        <v>30828000</v>
      </c>
      <c r="J387" s="51">
        <f t="shared" si="72"/>
        <v>0</v>
      </c>
      <c r="K387" s="59"/>
      <c r="L387" s="59"/>
      <c r="M387" s="78"/>
      <c r="N387" s="108"/>
    </row>
    <row r="388" spans="1:14" x14ac:dyDescent="0.25">
      <c r="A388" s="70" t="s">
        <v>212</v>
      </c>
      <c r="B388" s="71" t="s">
        <v>238</v>
      </c>
      <c r="C388" s="72" t="s">
        <v>68</v>
      </c>
      <c r="D388" s="159">
        <v>7125000</v>
      </c>
      <c r="E388" s="159">
        <v>0</v>
      </c>
      <c r="F388" s="90">
        <v>0</v>
      </c>
      <c r="G388" s="75">
        <f t="shared" si="67"/>
        <v>0</v>
      </c>
      <c r="H388" s="75">
        <v>0</v>
      </c>
      <c r="I388" s="76">
        <f t="shared" si="71"/>
        <v>7125000</v>
      </c>
      <c r="J388" s="51">
        <f>E388-F388</f>
        <v>0</v>
      </c>
      <c r="K388" s="156"/>
      <c r="L388" s="156"/>
      <c r="M388" s="79"/>
      <c r="N388" s="108"/>
    </row>
    <row r="389" spans="1:14" ht="60" x14ac:dyDescent="0.25">
      <c r="A389" s="36">
        <v>48</v>
      </c>
      <c r="B389" s="37" t="s">
        <v>356</v>
      </c>
      <c r="C389" s="38" t="s">
        <v>170</v>
      </c>
      <c r="D389" s="39">
        <f>SUM(D390:D404)</f>
        <v>1361968096</v>
      </c>
      <c r="E389" s="39">
        <f>SUM(E390:E404)</f>
        <v>569951120</v>
      </c>
      <c r="F389" s="68">
        <f>SUM(F390:F404)</f>
        <v>347824710</v>
      </c>
      <c r="G389" s="41">
        <f t="shared" si="67"/>
        <v>25.538388969722238</v>
      </c>
      <c r="H389" s="41">
        <f t="shared" si="62"/>
        <v>61.027112289910058</v>
      </c>
      <c r="I389" s="68">
        <f>SUM(I390:I404)</f>
        <v>1014143386</v>
      </c>
      <c r="J389" s="68">
        <f>SUM(J390:J404)</f>
        <v>222126410</v>
      </c>
      <c r="K389" s="120"/>
      <c r="L389" s="43"/>
      <c r="M389" s="44"/>
      <c r="N389" s="108"/>
    </row>
    <row r="390" spans="1:14" x14ac:dyDescent="0.25">
      <c r="A390" s="54" t="s">
        <v>194</v>
      </c>
      <c r="B390" s="55" t="s">
        <v>195</v>
      </c>
      <c r="C390" s="56" t="s">
        <v>48</v>
      </c>
      <c r="D390" s="107">
        <v>11711000</v>
      </c>
      <c r="E390" s="107">
        <v>5019000</v>
      </c>
      <c r="F390" s="58">
        <v>1532500</v>
      </c>
      <c r="G390" s="50">
        <f t="shared" si="67"/>
        <v>13.08598753308855</v>
      </c>
      <c r="H390" s="50">
        <f t="shared" si="62"/>
        <v>30.533970910539949</v>
      </c>
      <c r="I390" s="51">
        <f t="shared" ref="I390:I400" si="73">D390-F390</f>
        <v>10178500</v>
      </c>
      <c r="J390" s="51">
        <f t="shared" ref="J390:J403" si="74">E390-F390</f>
        <v>3486500</v>
      </c>
      <c r="K390" s="59"/>
      <c r="L390" s="59"/>
      <c r="M390" s="78"/>
      <c r="N390" s="108"/>
    </row>
    <row r="391" spans="1:14" x14ac:dyDescent="0.25">
      <c r="A391" s="54" t="s">
        <v>196</v>
      </c>
      <c r="B391" s="55" t="s">
        <v>197</v>
      </c>
      <c r="C391" s="56" t="s">
        <v>49</v>
      </c>
      <c r="D391" s="107">
        <v>91630400</v>
      </c>
      <c r="E391" s="107">
        <v>31369400</v>
      </c>
      <c r="F391" s="58">
        <v>3780000</v>
      </c>
      <c r="G391" s="50">
        <f t="shared" si="67"/>
        <v>4.1252684698527995</v>
      </c>
      <c r="H391" s="50">
        <f t="shared" si="62"/>
        <v>12.049959514686288</v>
      </c>
      <c r="I391" s="51">
        <f t="shared" si="73"/>
        <v>87850400</v>
      </c>
      <c r="J391" s="51">
        <f t="shared" si="74"/>
        <v>27589400</v>
      </c>
      <c r="K391" s="59"/>
      <c r="L391" s="59"/>
      <c r="M391" s="78"/>
      <c r="N391" s="108"/>
    </row>
    <row r="392" spans="1:14" x14ac:dyDescent="0.25">
      <c r="A392" s="54" t="s">
        <v>200</v>
      </c>
      <c r="B392" s="55" t="s">
        <v>235</v>
      </c>
      <c r="C392" s="56" t="s">
        <v>72</v>
      </c>
      <c r="D392" s="107">
        <v>1045000</v>
      </c>
      <c r="E392" s="107">
        <v>440000</v>
      </c>
      <c r="F392" s="58">
        <v>275000</v>
      </c>
      <c r="G392" s="50">
        <f t="shared" si="67"/>
        <v>26.315789473684209</v>
      </c>
      <c r="H392" s="50">
        <f t="shared" si="62"/>
        <v>62.5</v>
      </c>
      <c r="I392" s="51">
        <f t="shared" si="73"/>
        <v>770000</v>
      </c>
      <c r="J392" s="51">
        <f t="shared" si="74"/>
        <v>165000</v>
      </c>
      <c r="K392" s="59"/>
      <c r="L392" s="59"/>
      <c r="M392" s="78"/>
      <c r="N392" s="108"/>
    </row>
    <row r="393" spans="1:14" x14ac:dyDescent="0.25">
      <c r="A393" s="54" t="s">
        <v>202</v>
      </c>
      <c r="B393" s="55" t="s">
        <v>237</v>
      </c>
      <c r="C393" s="56" t="s">
        <v>63</v>
      </c>
      <c r="D393" s="107">
        <v>4200000</v>
      </c>
      <c r="E393" s="107">
        <v>1400000</v>
      </c>
      <c r="F393" s="58">
        <v>0</v>
      </c>
      <c r="G393" s="50">
        <f t="shared" si="67"/>
        <v>0</v>
      </c>
      <c r="H393" s="50">
        <f t="shared" si="62"/>
        <v>0</v>
      </c>
      <c r="I393" s="51">
        <f t="shared" si="73"/>
        <v>4200000</v>
      </c>
      <c r="J393" s="51">
        <f t="shared" si="74"/>
        <v>1400000</v>
      </c>
      <c r="K393" s="59"/>
      <c r="L393" s="59"/>
      <c r="M393" s="78"/>
      <c r="N393" s="108"/>
    </row>
    <row r="394" spans="1:14" s="315" customFormat="1" x14ac:dyDescent="0.25">
      <c r="A394" s="323" t="s">
        <v>204</v>
      </c>
      <c r="B394" s="324" t="s">
        <v>231</v>
      </c>
      <c r="C394" s="325" t="s">
        <v>64</v>
      </c>
      <c r="D394" s="329">
        <v>0</v>
      </c>
      <c r="E394" s="329">
        <v>1000000</v>
      </c>
      <c r="F394" s="58">
        <v>500000</v>
      </c>
      <c r="G394" s="50">
        <v>0</v>
      </c>
      <c r="H394" s="50">
        <f t="shared" si="62"/>
        <v>50</v>
      </c>
      <c r="I394" s="51">
        <f t="shared" si="73"/>
        <v>-500000</v>
      </c>
      <c r="J394" s="51">
        <f t="shared" si="74"/>
        <v>500000</v>
      </c>
      <c r="K394" s="59"/>
      <c r="L394" s="59"/>
      <c r="M394" s="328"/>
      <c r="N394" s="322"/>
    </row>
    <row r="395" spans="1:14" ht="30" x14ac:dyDescent="0.25">
      <c r="A395" s="54" t="s">
        <v>206</v>
      </c>
      <c r="B395" s="55" t="s">
        <v>295</v>
      </c>
      <c r="C395" s="56" t="s">
        <v>129</v>
      </c>
      <c r="D395" s="107">
        <v>240200000</v>
      </c>
      <c r="E395" s="107">
        <v>57100000</v>
      </c>
      <c r="F395" s="58">
        <v>40100000</v>
      </c>
      <c r="G395" s="50">
        <f t="shared" si="67"/>
        <v>16.694421315570356</v>
      </c>
      <c r="H395" s="50">
        <f t="shared" si="62"/>
        <v>70.2276707530648</v>
      </c>
      <c r="I395" s="51">
        <f t="shared" si="73"/>
        <v>200100000</v>
      </c>
      <c r="J395" s="51">
        <f t="shared" si="74"/>
        <v>17000000</v>
      </c>
      <c r="K395" s="59"/>
      <c r="L395" s="59"/>
      <c r="M395" s="78"/>
      <c r="N395" s="108"/>
    </row>
    <row r="396" spans="1:14" ht="30" x14ac:dyDescent="0.25">
      <c r="A396" s="54" t="s">
        <v>208</v>
      </c>
      <c r="B396" s="55" t="s">
        <v>222</v>
      </c>
      <c r="C396" s="56" t="s">
        <v>65</v>
      </c>
      <c r="D396" s="107">
        <v>120100000</v>
      </c>
      <c r="E396" s="107">
        <v>77700000</v>
      </c>
      <c r="F396" s="58">
        <v>8600000</v>
      </c>
      <c r="G396" s="50">
        <f t="shared" si="67"/>
        <v>7.1606994171523732</v>
      </c>
      <c r="H396" s="50">
        <f t="shared" si="62"/>
        <v>11.068211068211069</v>
      </c>
      <c r="I396" s="51">
        <f t="shared" si="73"/>
        <v>111500000</v>
      </c>
      <c r="J396" s="51">
        <f t="shared" si="74"/>
        <v>69100000</v>
      </c>
      <c r="K396" s="59"/>
      <c r="L396" s="59"/>
      <c r="M396" s="78"/>
    </row>
    <row r="397" spans="1:14" ht="30" x14ac:dyDescent="0.25">
      <c r="A397" s="54" t="s">
        <v>210</v>
      </c>
      <c r="B397" s="55" t="s">
        <v>297</v>
      </c>
      <c r="C397" s="56" t="s">
        <v>130</v>
      </c>
      <c r="D397" s="107">
        <v>357000000</v>
      </c>
      <c r="E397" s="107">
        <v>270500000</v>
      </c>
      <c r="F397" s="58">
        <v>227660000</v>
      </c>
      <c r="G397" s="50">
        <f t="shared" si="67"/>
        <v>63.770308123249301</v>
      </c>
      <c r="H397" s="50">
        <f t="shared" ref="H397:H433" si="75">F397/E397*100</f>
        <v>84.162661737523109</v>
      </c>
      <c r="I397" s="51">
        <f t="shared" si="73"/>
        <v>129340000</v>
      </c>
      <c r="J397" s="51">
        <f t="shared" si="74"/>
        <v>42840000</v>
      </c>
      <c r="K397" s="59"/>
      <c r="L397" s="59"/>
      <c r="M397" s="78"/>
      <c r="N397" s="108"/>
    </row>
    <row r="398" spans="1:14" x14ac:dyDescent="0.25">
      <c r="A398" s="54" t="s">
        <v>212</v>
      </c>
      <c r="B398" s="55" t="s">
        <v>271</v>
      </c>
      <c r="C398" s="56" t="s">
        <v>108</v>
      </c>
      <c r="D398" s="107">
        <v>133500000</v>
      </c>
      <c r="E398" s="107">
        <v>37500000</v>
      </c>
      <c r="F398" s="58">
        <v>9600000</v>
      </c>
      <c r="G398" s="50">
        <v>0</v>
      </c>
      <c r="H398" s="50">
        <f t="shared" si="75"/>
        <v>25.6</v>
      </c>
      <c r="I398" s="51">
        <f t="shared" si="73"/>
        <v>123900000</v>
      </c>
      <c r="J398" s="51">
        <f t="shared" si="74"/>
        <v>27900000</v>
      </c>
      <c r="K398" s="59"/>
      <c r="L398" s="59"/>
      <c r="M398" s="78"/>
      <c r="N398" s="108"/>
    </row>
    <row r="399" spans="1:14" x14ac:dyDescent="0.25">
      <c r="A399" s="54" t="s">
        <v>214</v>
      </c>
      <c r="B399" s="55" t="s">
        <v>283</v>
      </c>
      <c r="C399" s="56" t="s">
        <v>105</v>
      </c>
      <c r="D399" s="107">
        <v>12000000</v>
      </c>
      <c r="E399" s="107">
        <v>4000000</v>
      </c>
      <c r="F399" s="58">
        <v>2000000</v>
      </c>
      <c r="G399" s="50">
        <v>0</v>
      </c>
      <c r="H399" s="50">
        <f t="shared" si="75"/>
        <v>50</v>
      </c>
      <c r="I399" s="51">
        <f t="shared" si="73"/>
        <v>10000000</v>
      </c>
      <c r="J399" s="51">
        <f t="shared" si="74"/>
        <v>2000000</v>
      </c>
      <c r="K399" s="59"/>
      <c r="L399" s="59"/>
      <c r="M399" s="78"/>
      <c r="N399" s="108"/>
    </row>
    <row r="400" spans="1:14" x14ac:dyDescent="0.25">
      <c r="A400" s="54" t="s">
        <v>216</v>
      </c>
      <c r="B400" s="55" t="s">
        <v>245</v>
      </c>
      <c r="C400" s="56" t="s">
        <v>83</v>
      </c>
      <c r="D400" s="107">
        <v>2250000</v>
      </c>
      <c r="E400" s="107">
        <v>5200000</v>
      </c>
      <c r="F400" s="58">
        <v>0</v>
      </c>
      <c r="G400" s="50">
        <v>0</v>
      </c>
      <c r="H400" s="50">
        <f t="shared" si="75"/>
        <v>0</v>
      </c>
      <c r="I400" s="51">
        <f t="shared" si="73"/>
        <v>2250000</v>
      </c>
      <c r="J400" s="51">
        <f t="shared" si="74"/>
        <v>5200000</v>
      </c>
      <c r="K400" s="59"/>
      <c r="L400" s="59"/>
      <c r="M400" s="78"/>
      <c r="N400" s="108"/>
    </row>
    <row r="401" spans="1:15" x14ac:dyDescent="0.25">
      <c r="A401" s="54" t="s">
        <v>218</v>
      </c>
      <c r="B401" s="55" t="s">
        <v>224</v>
      </c>
      <c r="C401" s="56" t="s">
        <v>67</v>
      </c>
      <c r="D401" s="107">
        <v>6545160</v>
      </c>
      <c r="E401" s="107">
        <v>2181720</v>
      </c>
      <c r="F401" s="58">
        <v>540000</v>
      </c>
      <c r="G401" s="50">
        <f t="shared" ref="G401:G433" si="76">F401/D401*100</f>
        <v>8.2503712667070026</v>
      </c>
      <c r="H401" s="50">
        <f t="shared" si="75"/>
        <v>24.751113800121004</v>
      </c>
      <c r="I401" s="51">
        <f>D401-F401</f>
        <v>6005160</v>
      </c>
      <c r="J401" s="51">
        <f t="shared" si="74"/>
        <v>1641720</v>
      </c>
      <c r="K401" s="106"/>
      <c r="L401" s="106"/>
      <c r="M401" s="78"/>
    </row>
    <row r="402" spans="1:15" x14ac:dyDescent="0.25">
      <c r="A402" s="54" t="s">
        <v>220</v>
      </c>
      <c r="B402" s="55" t="s">
        <v>298</v>
      </c>
      <c r="C402" s="56" t="s">
        <v>127</v>
      </c>
      <c r="D402" s="107">
        <v>39000000</v>
      </c>
      <c r="E402" s="107">
        <v>15600000</v>
      </c>
      <c r="F402" s="58">
        <v>10500000</v>
      </c>
      <c r="G402" s="50">
        <f t="shared" si="76"/>
        <v>26.923076923076923</v>
      </c>
      <c r="H402" s="50">
        <f t="shared" si="75"/>
        <v>67.307692307692307</v>
      </c>
      <c r="I402" s="51">
        <f>D402-F402</f>
        <v>28500000</v>
      </c>
      <c r="J402" s="51">
        <f t="shared" si="74"/>
        <v>5100000</v>
      </c>
      <c r="K402" s="59"/>
      <c r="L402" s="59"/>
      <c r="M402" s="78"/>
    </row>
    <row r="403" spans="1:15" x14ac:dyDescent="0.25">
      <c r="A403" s="70" t="s">
        <v>251</v>
      </c>
      <c r="B403" s="55" t="s">
        <v>225</v>
      </c>
      <c r="C403" s="56" t="s">
        <v>74</v>
      </c>
      <c r="D403" s="107">
        <v>333936536</v>
      </c>
      <c r="E403" s="107">
        <v>55041000</v>
      </c>
      <c r="F403" s="58">
        <v>42737210</v>
      </c>
      <c r="G403" s="50">
        <f t="shared" si="76"/>
        <v>12.798003630246676</v>
      </c>
      <c r="H403" s="50">
        <f t="shared" si="75"/>
        <v>77.646136516415027</v>
      </c>
      <c r="I403" s="51">
        <f>D403-F403</f>
        <v>291199326</v>
      </c>
      <c r="J403" s="51">
        <f t="shared" si="74"/>
        <v>12303790</v>
      </c>
      <c r="K403" s="59"/>
      <c r="L403" s="59"/>
      <c r="M403" s="78"/>
      <c r="O403" s="3"/>
    </row>
    <row r="404" spans="1:15" x14ac:dyDescent="0.25">
      <c r="A404" s="70" t="s">
        <v>252</v>
      </c>
      <c r="B404" s="71" t="s">
        <v>238</v>
      </c>
      <c r="C404" s="72" t="s">
        <v>68</v>
      </c>
      <c r="D404" s="159">
        <v>8850000</v>
      </c>
      <c r="E404" s="159">
        <v>5900000</v>
      </c>
      <c r="F404" s="90">
        <v>0</v>
      </c>
      <c r="G404" s="75">
        <f t="shared" si="76"/>
        <v>0</v>
      </c>
      <c r="H404" s="75">
        <f t="shared" si="75"/>
        <v>0</v>
      </c>
      <c r="I404" s="76">
        <f>D404-F404</f>
        <v>8850000</v>
      </c>
      <c r="J404" s="51">
        <f>E404-F404</f>
        <v>5900000</v>
      </c>
      <c r="K404" s="77"/>
      <c r="L404" s="77"/>
      <c r="M404" s="79"/>
    </row>
    <row r="405" spans="1:15" ht="75" x14ac:dyDescent="0.25">
      <c r="A405" s="36">
        <v>49</v>
      </c>
      <c r="B405" s="37" t="s">
        <v>357</v>
      </c>
      <c r="C405" s="38" t="s">
        <v>171</v>
      </c>
      <c r="D405" s="39">
        <f>SUM(D406:D415)</f>
        <v>212172500</v>
      </c>
      <c r="E405" s="39">
        <f>SUM(E406:E415)</f>
        <v>68357900</v>
      </c>
      <c r="F405" s="39">
        <f>SUM(F406:F415)</f>
        <v>0</v>
      </c>
      <c r="G405" s="41">
        <f t="shared" si="76"/>
        <v>0</v>
      </c>
      <c r="H405" s="41">
        <f t="shared" si="75"/>
        <v>0</v>
      </c>
      <c r="I405" s="39">
        <f>SUM(I406:I415)</f>
        <v>212172500</v>
      </c>
      <c r="J405" s="39">
        <f>SUM(J406:J415)</f>
        <v>68357900</v>
      </c>
      <c r="K405" s="120"/>
      <c r="L405" s="43"/>
      <c r="M405" s="44"/>
    </row>
    <row r="406" spans="1:15" x14ac:dyDescent="0.25">
      <c r="A406" s="54" t="s">
        <v>194</v>
      </c>
      <c r="B406" s="55" t="s">
        <v>195</v>
      </c>
      <c r="C406" s="56" t="s">
        <v>48</v>
      </c>
      <c r="D406" s="167">
        <v>9176540</v>
      </c>
      <c r="E406" s="167">
        <v>3480950</v>
      </c>
      <c r="F406" s="58">
        <v>0</v>
      </c>
      <c r="G406" s="50">
        <f t="shared" si="76"/>
        <v>0</v>
      </c>
      <c r="H406" s="50">
        <f t="shared" si="75"/>
        <v>0</v>
      </c>
      <c r="I406" s="51">
        <f t="shared" ref="I406:I413" si="77">D406-F406</f>
        <v>9176540</v>
      </c>
      <c r="J406" s="51">
        <f t="shared" ref="J406:J414" si="78">E406-F406</f>
        <v>3480950</v>
      </c>
      <c r="K406" s="59"/>
      <c r="L406" s="59"/>
      <c r="M406" s="78"/>
    </row>
    <row r="407" spans="1:15" x14ac:dyDescent="0.25">
      <c r="A407" s="54" t="s">
        <v>196</v>
      </c>
      <c r="B407" s="55" t="s">
        <v>197</v>
      </c>
      <c r="C407" s="56" t="s">
        <v>49</v>
      </c>
      <c r="D407" s="167">
        <v>13459100</v>
      </c>
      <c r="E407" s="167">
        <v>3056950</v>
      </c>
      <c r="F407" s="58">
        <v>0</v>
      </c>
      <c r="G407" s="50">
        <f t="shared" si="76"/>
        <v>0</v>
      </c>
      <c r="H407" s="50">
        <f t="shared" si="75"/>
        <v>0</v>
      </c>
      <c r="I407" s="51">
        <f t="shared" si="77"/>
        <v>13459100</v>
      </c>
      <c r="J407" s="51">
        <f t="shared" si="78"/>
        <v>3056950</v>
      </c>
      <c r="K407" s="59"/>
      <c r="L407" s="59"/>
      <c r="M407" s="78"/>
    </row>
    <row r="408" spans="1:15" x14ac:dyDescent="0.25">
      <c r="A408" s="54" t="s">
        <v>200</v>
      </c>
      <c r="B408" s="55" t="s">
        <v>235</v>
      </c>
      <c r="C408" s="56" t="s">
        <v>72</v>
      </c>
      <c r="D408" s="167">
        <v>220000</v>
      </c>
      <c r="E408" s="167">
        <v>220000</v>
      </c>
      <c r="F408" s="58">
        <v>0</v>
      </c>
      <c r="G408" s="50">
        <f t="shared" si="76"/>
        <v>0</v>
      </c>
      <c r="H408" s="50">
        <f t="shared" si="75"/>
        <v>0</v>
      </c>
      <c r="I408" s="51">
        <f t="shared" si="77"/>
        <v>220000</v>
      </c>
      <c r="J408" s="51">
        <f t="shared" si="78"/>
        <v>220000</v>
      </c>
      <c r="K408" s="59"/>
      <c r="L408" s="59"/>
      <c r="M408" s="78"/>
    </row>
    <row r="409" spans="1:15" x14ac:dyDescent="0.25">
      <c r="A409" s="54" t="s">
        <v>202</v>
      </c>
      <c r="B409" s="55" t="s">
        <v>237</v>
      </c>
      <c r="C409" s="56" t="s">
        <v>63</v>
      </c>
      <c r="D409" s="167">
        <v>14625000</v>
      </c>
      <c r="E409" s="167">
        <v>3500000</v>
      </c>
      <c r="F409" s="58">
        <v>0</v>
      </c>
      <c r="G409" s="50">
        <f t="shared" si="76"/>
        <v>0</v>
      </c>
      <c r="H409" s="50">
        <f t="shared" si="75"/>
        <v>0</v>
      </c>
      <c r="I409" s="51">
        <f t="shared" si="77"/>
        <v>14625000</v>
      </c>
      <c r="J409" s="51">
        <f t="shared" si="78"/>
        <v>3500000</v>
      </c>
      <c r="K409" s="59"/>
      <c r="L409" s="59"/>
      <c r="M409" s="78"/>
    </row>
    <row r="410" spans="1:15" ht="30" x14ac:dyDescent="0.25">
      <c r="A410" s="54" t="s">
        <v>204</v>
      </c>
      <c r="B410" s="55" t="s">
        <v>295</v>
      </c>
      <c r="C410" s="56" t="s">
        <v>129</v>
      </c>
      <c r="D410" s="167">
        <v>62325000</v>
      </c>
      <c r="E410" s="167">
        <v>18500000</v>
      </c>
      <c r="F410" s="58">
        <v>0</v>
      </c>
      <c r="G410" s="50">
        <f t="shared" si="76"/>
        <v>0</v>
      </c>
      <c r="H410" s="50">
        <f t="shared" si="75"/>
        <v>0</v>
      </c>
      <c r="I410" s="51">
        <f t="shared" si="77"/>
        <v>62325000</v>
      </c>
      <c r="J410" s="51">
        <f t="shared" si="78"/>
        <v>18500000</v>
      </c>
      <c r="K410" s="59"/>
      <c r="L410" s="59"/>
      <c r="M410" s="78"/>
      <c r="O410" s="3"/>
    </row>
    <row r="411" spans="1:15" ht="30" x14ac:dyDescent="0.25">
      <c r="A411" s="54" t="s">
        <v>206</v>
      </c>
      <c r="B411" s="55" t="s">
        <v>222</v>
      </c>
      <c r="C411" s="56" t="s">
        <v>65</v>
      </c>
      <c r="D411" s="167">
        <v>79450000</v>
      </c>
      <c r="E411" s="167">
        <v>29700000</v>
      </c>
      <c r="F411" s="58">
        <v>0</v>
      </c>
      <c r="G411" s="50">
        <f t="shared" si="76"/>
        <v>0</v>
      </c>
      <c r="H411" s="50">
        <f t="shared" si="75"/>
        <v>0</v>
      </c>
      <c r="I411" s="51">
        <f t="shared" si="77"/>
        <v>79450000</v>
      </c>
      <c r="J411" s="51">
        <f t="shared" si="78"/>
        <v>29700000</v>
      </c>
      <c r="K411" s="59"/>
      <c r="L411" s="59"/>
      <c r="M411" s="78"/>
    </row>
    <row r="412" spans="1:15" s="315" customFormat="1" x14ac:dyDescent="0.25">
      <c r="A412" s="323" t="s">
        <v>208</v>
      </c>
      <c r="B412" s="324" t="s">
        <v>297</v>
      </c>
      <c r="C412" s="325" t="s">
        <v>485</v>
      </c>
      <c r="D412" s="330">
        <v>0</v>
      </c>
      <c r="E412" s="330">
        <v>9900000</v>
      </c>
      <c r="F412" s="327">
        <v>0</v>
      </c>
      <c r="G412" s="50">
        <v>0</v>
      </c>
      <c r="H412" s="50">
        <f t="shared" si="75"/>
        <v>0</v>
      </c>
      <c r="I412" s="51">
        <f t="shared" si="77"/>
        <v>0</v>
      </c>
      <c r="J412" s="51">
        <f t="shared" si="78"/>
        <v>9900000</v>
      </c>
      <c r="K412" s="59"/>
      <c r="L412" s="59"/>
      <c r="M412" s="328"/>
      <c r="N412" s="331"/>
    </row>
    <row r="413" spans="1:15" x14ac:dyDescent="0.25">
      <c r="A413" s="54" t="s">
        <v>210</v>
      </c>
      <c r="B413" s="55" t="s">
        <v>268</v>
      </c>
      <c r="C413" s="56" t="s">
        <v>66</v>
      </c>
      <c r="D413" s="167">
        <v>1636360</v>
      </c>
      <c r="E413" s="167">
        <v>0</v>
      </c>
      <c r="F413" s="58">
        <v>0</v>
      </c>
      <c r="G413" s="50">
        <f t="shared" si="76"/>
        <v>0</v>
      </c>
      <c r="H413" s="50">
        <v>0</v>
      </c>
      <c r="I413" s="51">
        <f t="shared" si="77"/>
        <v>1636360</v>
      </c>
      <c r="J413" s="51">
        <f t="shared" si="78"/>
        <v>0</v>
      </c>
      <c r="K413" s="59"/>
      <c r="L413" s="59"/>
      <c r="M413" s="78"/>
    </row>
    <row r="414" spans="1:15" x14ac:dyDescent="0.25">
      <c r="A414" s="70" t="s">
        <v>212</v>
      </c>
      <c r="B414" s="55" t="s">
        <v>225</v>
      </c>
      <c r="C414" s="56" t="s">
        <v>74</v>
      </c>
      <c r="D414" s="167">
        <v>29030500</v>
      </c>
      <c r="E414" s="167">
        <v>0</v>
      </c>
      <c r="F414" s="58">
        <v>0</v>
      </c>
      <c r="G414" s="50">
        <f t="shared" si="76"/>
        <v>0</v>
      </c>
      <c r="H414" s="50">
        <v>0</v>
      </c>
      <c r="I414" s="51">
        <f>D414-F414</f>
        <v>29030500</v>
      </c>
      <c r="J414" s="51">
        <f t="shared" si="78"/>
        <v>0</v>
      </c>
      <c r="K414" s="59"/>
      <c r="L414" s="59"/>
      <c r="M414" s="78"/>
    </row>
    <row r="415" spans="1:15" x14ac:dyDescent="0.25">
      <c r="A415" s="70" t="s">
        <v>214</v>
      </c>
      <c r="B415" s="71" t="s">
        <v>238</v>
      </c>
      <c r="C415" s="72" t="s">
        <v>68</v>
      </c>
      <c r="D415" s="168">
        <v>2250000</v>
      </c>
      <c r="E415" s="168">
        <v>0</v>
      </c>
      <c r="F415" s="169">
        <v>0</v>
      </c>
      <c r="G415" s="75">
        <f t="shared" si="76"/>
        <v>0</v>
      </c>
      <c r="H415" s="75">
        <v>0</v>
      </c>
      <c r="I415" s="76">
        <f>D415-F415</f>
        <v>2250000</v>
      </c>
      <c r="J415" s="76">
        <f>E415-F415</f>
        <v>0</v>
      </c>
      <c r="K415" s="77"/>
      <c r="L415" s="77"/>
      <c r="M415" s="79"/>
    </row>
    <row r="416" spans="1:15" ht="30" x14ac:dyDescent="0.25">
      <c r="A416" s="91" t="s">
        <v>122</v>
      </c>
      <c r="B416" s="92" t="s">
        <v>148</v>
      </c>
      <c r="C416" s="93" t="s">
        <v>191</v>
      </c>
      <c r="D416" s="94">
        <f>D417</f>
        <v>5527060142</v>
      </c>
      <c r="E416" s="94">
        <f>E417</f>
        <v>4626222672</v>
      </c>
      <c r="F416" s="94">
        <f>F417</f>
        <v>342701400</v>
      </c>
      <c r="G416" s="96">
        <f t="shared" si="76"/>
        <v>6.2004282782418114</v>
      </c>
      <c r="H416" s="96">
        <f t="shared" si="75"/>
        <v>7.4078016623407352</v>
      </c>
      <c r="I416" s="94">
        <f>I417</f>
        <v>5184358742</v>
      </c>
      <c r="J416" s="94">
        <f>J417</f>
        <v>4283521272</v>
      </c>
      <c r="K416" s="118"/>
      <c r="L416" s="118"/>
      <c r="M416" s="99"/>
    </row>
    <row r="417" spans="1:15" ht="45" x14ac:dyDescent="0.25">
      <c r="A417" s="36">
        <v>50</v>
      </c>
      <c r="B417" s="37" t="s">
        <v>358</v>
      </c>
      <c r="C417" s="38" t="s">
        <v>172</v>
      </c>
      <c r="D417" s="39">
        <f>SUM(D418:D432)</f>
        <v>5527060142</v>
      </c>
      <c r="E417" s="39">
        <f>SUM(E418:E432)</f>
        <v>4626222672</v>
      </c>
      <c r="F417" s="39">
        <f>SUM(F418:F432)</f>
        <v>342701400</v>
      </c>
      <c r="G417" s="41">
        <f t="shared" si="76"/>
        <v>6.2004282782418114</v>
      </c>
      <c r="H417" s="41">
        <f t="shared" si="75"/>
        <v>7.4078016623407352</v>
      </c>
      <c r="I417" s="39">
        <f>SUM(I418:I432)</f>
        <v>5184358742</v>
      </c>
      <c r="J417" s="39">
        <f>SUM(J418:J432)</f>
        <v>4283521272</v>
      </c>
      <c r="K417" s="120"/>
      <c r="L417" s="43"/>
      <c r="M417" s="44"/>
    </row>
    <row r="418" spans="1:15" x14ac:dyDescent="0.25">
      <c r="A418" s="54" t="s">
        <v>194</v>
      </c>
      <c r="B418" s="55" t="s">
        <v>195</v>
      </c>
      <c r="C418" s="56" t="s">
        <v>48</v>
      </c>
      <c r="D418" s="107">
        <v>27036570</v>
      </c>
      <c r="E418" s="107">
        <v>29519510</v>
      </c>
      <c r="F418" s="58">
        <v>3038000</v>
      </c>
      <c r="G418" s="50">
        <f t="shared" si="76"/>
        <v>11.2366324574456</v>
      </c>
      <c r="H418" s="50">
        <f t="shared" si="75"/>
        <v>10.291498741002139</v>
      </c>
      <c r="I418" s="51">
        <f t="shared" ref="I418:I432" si="79">D418-F418</f>
        <v>23998570</v>
      </c>
      <c r="J418" s="51">
        <f t="shared" ref="J418:J431" si="80">E418-F418</f>
        <v>26481510</v>
      </c>
      <c r="K418" s="106"/>
      <c r="L418" s="106"/>
      <c r="M418" s="78"/>
    </row>
    <row r="419" spans="1:15" x14ac:dyDescent="0.25">
      <c r="A419" s="54" t="s">
        <v>196</v>
      </c>
      <c r="B419" s="55" t="s">
        <v>197</v>
      </c>
      <c r="C419" s="56" t="s">
        <v>49</v>
      </c>
      <c r="D419" s="107">
        <v>237378692</v>
      </c>
      <c r="E419" s="107">
        <v>246222402</v>
      </c>
      <c r="F419" s="58">
        <v>5080000</v>
      </c>
      <c r="G419" s="50">
        <f t="shared" si="76"/>
        <v>2.140040438001908</v>
      </c>
      <c r="H419" s="50">
        <f t="shared" si="75"/>
        <v>2.0631753888908939</v>
      </c>
      <c r="I419" s="51">
        <f t="shared" si="79"/>
        <v>232298692</v>
      </c>
      <c r="J419" s="51">
        <f t="shared" si="80"/>
        <v>241142402</v>
      </c>
      <c r="K419" s="59"/>
      <c r="L419" s="59"/>
      <c r="M419" s="78"/>
    </row>
    <row r="420" spans="1:15" x14ac:dyDescent="0.25">
      <c r="A420" s="54" t="s">
        <v>200</v>
      </c>
      <c r="B420" s="55" t="s">
        <v>235</v>
      </c>
      <c r="C420" s="56" t="s">
        <v>72</v>
      </c>
      <c r="D420" s="107">
        <v>2640000</v>
      </c>
      <c r="E420" s="107">
        <v>2640000</v>
      </c>
      <c r="F420" s="58">
        <v>1320000</v>
      </c>
      <c r="G420" s="50">
        <f t="shared" si="76"/>
        <v>50</v>
      </c>
      <c r="H420" s="50">
        <f t="shared" si="75"/>
        <v>50</v>
      </c>
      <c r="I420" s="51">
        <f t="shared" si="79"/>
        <v>1320000</v>
      </c>
      <c r="J420" s="51">
        <f t="shared" si="80"/>
        <v>1320000</v>
      </c>
      <c r="K420" s="59"/>
      <c r="L420" s="59"/>
      <c r="M420" s="78"/>
    </row>
    <row r="421" spans="1:15" ht="30" x14ac:dyDescent="0.25">
      <c r="A421" s="54" t="s">
        <v>202</v>
      </c>
      <c r="B421" s="55" t="s">
        <v>295</v>
      </c>
      <c r="C421" s="56" t="s">
        <v>129</v>
      </c>
      <c r="D421" s="107">
        <v>1657530000</v>
      </c>
      <c r="E421" s="107">
        <v>1408680000</v>
      </c>
      <c r="F421" s="58">
        <v>9150000</v>
      </c>
      <c r="G421" s="50">
        <f t="shared" si="76"/>
        <v>0.55202620767044941</v>
      </c>
      <c r="H421" s="50">
        <f t="shared" si="75"/>
        <v>0.64954425419541695</v>
      </c>
      <c r="I421" s="51">
        <f t="shared" si="79"/>
        <v>1648380000</v>
      </c>
      <c r="J421" s="51">
        <f t="shared" si="80"/>
        <v>1399530000</v>
      </c>
      <c r="K421" s="59"/>
      <c r="L421" s="59"/>
      <c r="M421" s="78"/>
    </row>
    <row r="422" spans="1:15" x14ac:dyDescent="0.25">
      <c r="A422" s="54" t="s">
        <v>204</v>
      </c>
      <c r="B422" s="55" t="s">
        <v>296</v>
      </c>
      <c r="C422" s="56" t="s">
        <v>107</v>
      </c>
      <c r="D422" s="107">
        <v>21177000</v>
      </c>
      <c r="E422" s="107">
        <v>18824000</v>
      </c>
      <c r="F422" s="58">
        <v>9165000</v>
      </c>
      <c r="G422" s="50">
        <f t="shared" si="76"/>
        <v>43.278084714548804</v>
      </c>
      <c r="H422" s="50">
        <f t="shared" si="75"/>
        <v>48.687845303867405</v>
      </c>
      <c r="I422" s="51">
        <f t="shared" si="79"/>
        <v>12012000</v>
      </c>
      <c r="J422" s="51">
        <f t="shared" si="80"/>
        <v>9659000</v>
      </c>
      <c r="K422" s="59"/>
      <c r="L422" s="59"/>
      <c r="M422" s="78"/>
    </row>
    <row r="423" spans="1:15" ht="30" x14ac:dyDescent="0.25">
      <c r="A423" s="54" t="s">
        <v>206</v>
      </c>
      <c r="B423" s="55" t="s">
        <v>222</v>
      </c>
      <c r="C423" s="56" t="s">
        <v>65</v>
      </c>
      <c r="D423" s="107">
        <v>658860000</v>
      </c>
      <c r="E423" s="107">
        <v>685308000</v>
      </c>
      <c r="F423" s="58">
        <v>15450000</v>
      </c>
      <c r="G423" s="50">
        <f t="shared" si="76"/>
        <v>2.3449594754576086</v>
      </c>
      <c r="H423" s="50">
        <f t="shared" si="75"/>
        <v>2.254460768005043</v>
      </c>
      <c r="I423" s="51">
        <f t="shared" si="79"/>
        <v>643410000</v>
      </c>
      <c r="J423" s="51">
        <f t="shared" si="80"/>
        <v>669858000</v>
      </c>
      <c r="K423" s="59"/>
      <c r="L423" s="59"/>
      <c r="M423" s="78"/>
    </row>
    <row r="424" spans="1:15" ht="30" x14ac:dyDescent="0.25">
      <c r="A424" s="54" t="s">
        <v>208</v>
      </c>
      <c r="B424" s="55" t="s">
        <v>297</v>
      </c>
      <c r="C424" s="56" t="s">
        <v>130</v>
      </c>
      <c r="D424" s="107">
        <v>1173282000</v>
      </c>
      <c r="E424" s="107">
        <v>541222000</v>
      </c>
      <c r="F424" s="58">
        <v>204136000</v>
      </c>
      <c r="G424" s="50">
        <f t="shared" si="76"/>
        <v>17.398715739268138</v>
      </c>
      <c r="H424" s="50">
        <f t="shared" si="75"/>
        <v>37.717609409817044</v>
      </c>
      <c r="I424" s="51">
        <f t="shared" si="79"/>
        <v>969146000</v>
      </c>
      <c r="J424" s="51">
        <f t="shared" si="80"/>
        <v>337086000</v>
      </c>
      <c r="K424" s="59"/>
      <c r="L424" s="59"/>
      <c r="M424" s="78"/>
    </row>
    <row r="425" spans="1:15" s="3" customFormat="1" x14ac:dyDescent="0.25">
      <c r="A425" s="54" t="s">
        <v>210</v>
      </c>
      <c r="B425" s="55" t="s">
        <v>271</v>
      </c>
      <c r="C425" s="56" t="s">
        <v>108</v>
      </c>
      <c r="D425" s="107">
        <v>1241700000</v>
      </c>
      <c r="E425" s="107">
        <v>1364000000</v>
      </c>
      <c r="F425" s="58">
        <v>44400000</v>
      </c>
      <c r="G425" s="50">
        <f t="shared" si="76"/>
        <v>3.5757429330756221</v>
      </c>
      <c r="H425" s="50">
        <f t="shared" si="75"/>
        <v>3.2551319648093844</v>
      </c>
      <c r="I425" s="51">
        <f t="shared" si="79"/>
        <v>1197300000</v>
      </c>
      <c r="J425" s="51">
        <f t="shared" si="80"/>
        <v>1319600000</v>
      </c>
      <c r="K425" s="59"/>
      <c r="L425" s="59"/>
      <c r="M425" s="78"/>
      <c r="O425" s="1"/>
    </row>
    <row r="426" spans="1:15" s="3" customFormat="1" x14ac:dyDescent="0.25">
      <c r="A426" s="54" t="s">
        <v>212</v>
      </c>
      <c r="B426" s="55" t="s">
        <v>283</v>
      </c>
      <c r="C426" s="56" t="s">
        <v>105</v>
      </c>
      <c r="D426" s="107">
        <v>111000000</v>
      </c>
      <c r="E426" s="107">
        <v>108000000</v>
      </c>
      <c r="F426" s="58">
        <v>4000000</v>
      </c>
      <c r="G426" s="50">
        <f t="shared" si="76"/>
        <v>3.6036036036036037</v>
      </c>
      <c r="H426" s="50">
        <f t="shared" si="75"/>
        <v>3.7037037037037033</v>
      </c>
      <c r="I426" s="51">
        <f t="shared" si="79"/>
        <v>107000000</v>
      </c>
      <c r="J426" s="51">
        <f t="shared" si="80"/>
        <v>104000000</v>
      </c>
      <c r="K426" s="121"/>
      <c r="L426" s="121"/>
      <c r="M426" s="122"/>
      <c r="O426" s="1"/>
    </row>
    <row r="427" spans="1:15" s="331" customFormat="1" x14ac:dyDescent="0.25">
      <c r="A427" s="323" t="s">
        <v>214</v>
      </c>
      <c r="B427" s="324" t="s">
        <v>486</v>
      </c>
      <c r="C427" s="325" t="s">
        <v>66</v>
      </c>
      <c r="D427" s="329">
        <v>0</v>
      </c>
      <c r="E427" s="329">
        <v>0</v>
      </c>
      <c r="F427" s="58">
        <v>0</v>
      </c>
      <c r="G427" s="50">
        <v>0</v>
      </c>
      <c r="H427" s="50">
        <v>0</v>
      </c>
      <c r="I427" s="51">
        <f t="shared" si="79"/>
        <v>0</v>
      </c>
      <c r="J427" s="51">
        <f t="shared" si="80"/>
        <v>0</v>
      </c>
      <c r="K427" s="332"/>
      <c r="L427" s="332"/>
      <c r="M427" s="333"/>
      <c r="O427" s="315"/>
    </row>
    <row r="428" spans="1:15" s="3" customFormat="1" x14ac:dyDescent="0.25">
      <c r="A428" s="54" t="s">
        <v>216</v>
      </c>
      <c r="B428" s="55" t="s">
        <v>224</v>
      </c>
      <c r="C428" s="56" t="s">
        <v>67</v>
      </c>
      <c r="D428" s="107">
        <v>9090900</v>
      </c>
      <c r="E428" s="107">
        <v>6545160</v>
      </c>
      <c r="F428" s="58">
        <v>540000</v>
      </c>
      <c r="G428" s="50">
        <f t="shared" si="76"/>
        <v>5.94000594000594</v>
      </c>
      <c r="H428" s="50">
        <f t="shared" si="75"/>
        <v>8.2503712667070026</v>
      </c>
      <c r="I428" s="51">
        <f t="shared" si="79"/>
        <v>8550900</v>
      </c>
      <c r="J428" s="51">
        <f t="shared" si="80"/>
        <v>6005160</v>
      </c>
      <c r="K428" s="59"/>
      <c r="L428" s="59"/>
      <c r="M428" s="78"/>
      <c r="O428" s="1"/>
    </row>
    <row r="429" spans="1:15" s="3" customFormat="1" x14ac:dyDescent="0.25">
      <c r="A429" s="54" t="s">
        <v>218</v>
      </c>
      <c r="B429" s="55" t="s">
        <v>298</v>
      </c>
      <c r="C429" s="56" t="s">
        <v>127</v>
      </c>
      <c r="D429" s="107">
        <v>14040000</v>
      </c>
      <c r="E429" s="107">
        <v>12480000</v>
      </c>
      <c r="F429" s="58">
        <v>12000000</v>
      </c>
      <c r="G429" s="50">
        <f t="shared" si="76"/>
        <v>85.470085470085465</v>
      </c>
      <c r="H429" s="50">
        <f t="shared" si="75"/>
        <v>96.15384615384616</v>
      </c>
      <c r="I429" s="51">
        <f t="shared" si="79"/>
        <v>2040000</v>
      </c>
      <c r="J429" s="51">
        <f t="shared" si="80"/>
        <v>480000</v>
      </c>
      <c r="K429" s="59"/>
      <c r="L429" s="59"/>
      <c r="M429" s="78"/>
      <c r="O429" s="1"/>
    </row>
    <row r="430" spans="1:15" s="3" customFormat="1" x14ac:dyDescent="0.25">
      <c r="A430" s="54" t="s">
        <v>220</v>
      </c>
      <c r="B430" s="55" t="s">
        <v>225</v>
      </c>
      <c r="C430" s="56" t="s">
        <v>74</v>
      </c>
      <c r="D430" s="107">
        <v>91123900</v>
      </c>
      <c r="E430" s="107">
        <v>32070100</v>
      </c>
      <c r="F430" s="58">
        <v>17732400</v>
      </c>
      <c r="G430" s="50">
        <f t="shared" si="76"/>
        <v>19.459658772286964</v>
      </c>
      <c r="H430" s="50">
        <f t="shared" si="75"/>
        <v>55.292624594248231</v>
      </c>
      <c r="I430" s="51">
        <f t="shared" si="79"/>
        <v>73391500</v>
      </c>
      <c r="J430" s="51">
        <f t="shared" si="80"/>
        <v>14337700</v>
      </c>
      <c r="K430" s="59"/>
      <c r="L430" s="59"/>
      <c r="M430" s="78"/>
      <c r="O430" s="1"/>
    </row>
    <row r="431" spans="1:15" s="3" customFormat="1" x14ac:dyDescent="0.25">
      <c r="A431" s="70" t="s">
        <v>251</v>
      </c>
      <c r="B431" s="55" t="s">
        <v>238</v>
      </c>
      <c r="C431" s="56" t="s">
        <v>68</v>
      </c>
      <c r="D431" s="107">
        <v>4800000</v>
      </c>
      <c r="E431" s="107">
        <v>825000</v>
      </c>
      <c r="F431" s="58">
        <v>825000</v>
      </c>
      <c r="G431" s="50">
        <f t="shared" si="76"/>
        <v>17.1875</v>
      </c>
      <c r="H431" s="50">
        <f t="shared" si="75"/>
        <v>100</v>
      </c>
      <c r="I431" s="51">
        <f t="shared" si="79"/>
        <v>3975000</v>
      </c>
      <c r="J431" s="51">
        <f t="shared" si="80"/>
        <v>0</v>
      </c>
      <c r="K431" s="59"/>
      <c r="L431" s="59"/>
      <c r="M431" s="78"/>
      <c r="O431" s="1"/>
    </row>
    <row r="432" spans="1:15" s="3" customFormat="1" x14ac:dyDescent="0.25">
      <c r="A432" s="70">
        <v>0</v>
      </c>
      <c r="B432" s="71" t="s">
        <v>226</v>
      </c>
      <c r="C432" s="72" t="s">
        <v>69</v>
      </c>
      <c r="D432" s="159">
        <v>277401080</v>
      </c>
      <c r="E432" s="334">
        <v>169886500</v>
      </c>
      <c r="F432" s="169">
        <v>15865000</v>
      </c>
      <c r="G432" s="75">
        <f t="shared" si="76"/>
        <v>5.7191558158317193</v>
      </c>
      <c r="H432" s="75">
        <f t="shared" si="75"/>
        <v>9.3385878218693072</v>
      </c>
      <c r="I432" s="76">
        <f t="shared" si="79"/>
        <v>261536080</v>
      </c>
      <c r="J432" s="76">
        <f>E432-F432</f>
        <v>154021500</v>
      </c>
      <c r="K432" s="77"/>
      <c r="L432" s="77"/>
      <c r="M432" s="79"/>
      <c r="O432" s="1"/>
    </row>
    <row r="433" spans="1:15" s="3" customFormat="1" x14ac:dyDescent="0.25">
      <c r="A433" s="405" t="s">
        <v>47</v>
      </c>
      <c r="B433" s="406"/>
      <c r="C433" s="407"/>
      <c r="D433" s="170">
        <f>D8+D161+D368</f>
        <v>33134453856</v>
      </c>
      <c r="E433" s="170">
        <f>E8+E161+E368</f>
        <v>28386758207.75</v>
      </c>
      <c r="F433" s="171">
        <f>F8+F161+F368</f>
        <v>8063378687</v>
      </c>
      <c r="G433" s="172">
        <f t="shared" si="76"/>
        <v>24.335329992288013</v>
      </c>
      <c r="H433" s="172">
        <f t="shared" si="75"/>
        <v>28.405422796036568</v>
      </c>
      <c r="I433" s="173">
        <f>I8+I161+I368</f>
        <v>25071075169</v>
      </c>
      <c r="J433" s="173">
        <f>J8+J161+J368</f>
        <v>20323379520.75</v>
      </c>
      <c r="K433" s="174"/>
      <c r="L433" s="174"/>
      <c r="M433" s="175"/>
      <c r="O433" s="1"/>
    </row>
    <row r="434" spans="1:15" s="3" customFormat="1" x14ac:dyDescent="0.25">
      <c r="A434" s="1"/>
      <c r="B434" s="2"/>
      <c r="C434" s="1"/>
      <c r="D434" s="1"/>
      <c r="E434" s="1"/>
      <c r="G434" s="4"/>
      <c r="H434" s="4"/>
      <c r="I434" s="5"/>
      <c r="J434" s="5"/>
      <c r="K434" s="176"/>
      <c r="L434" s="176"/>
      <c r="M434" s="1"/>
      <c r="O434" s="1"/>
    </row>
    <row r="435" spans="1:15" s="3" customFormat="1" x14ac:dyDescent="0.25">
      <c r="A435" s="1"/>
      <c r="B435" s="2"/>
      <c r="C435" s="1"/>
      <c r="D435" s="177"/>
      <c r="E435" s="177"/>
      <c r="G435" s="4"/>
      <c r="H435" s="4"/>
      <c r="I435" s="5"/>
      <c r="J435" s="5"/>
      <c r="K435" s="176"/>
      <c r="L435" s="176"/>
      <c r="M435" s="1"/>
      <c r="O435" s="1"/>
    </row>
    <row r="436" spans="1:15" s="3" customFormat="1" x14ac:dyDescent="0.25">
      <c r="A436" s="1"/>
      <c r="B436" s="2"/>
      <c r="C436" s="1"/>
      <c r="D436" s="177">
        <v>33134453856</v>
      </c>
      <c r="E436" s="177">
        <v>28386758208.249996</v>
      </c>
      <c r="F436" s="3">
        <v>8063378687</v>
      </c>
      <c r="G436" s="178">
        <v>24.335329992288013</v>
      </c>
      <c r="H436" s="178">
        <v>28.405422795536246</v>
      </c>
      <c r="I436" s="3">
        <v>25071075169</v>
      </c>
      <c r="J436" s="3">
        <v>20323379521.25</v>
      </c>
      <c r="K436" s="176"/>
      <c r="L436" s="176"/>
      <c r="M436" s="1"/>
      <c r="O436" s="1"/>
    </row>
    <row r="437" spans="1:15" s="3" customFormat="1" x14ac:dyDescent="0.25">
      <c r="A437" s="1"/>
      <c r="B437" s="2"/>
      <c r="C437" s="1"/>
      <c r="D437" s="3">
        <f>D433-D436</f>
        <v>0</v>
      </c>
      <c r="E437" s="3">
        <f t="shared" ref="E437:J437" si="81">E433-E436</f>
        <v>-0.49999618530273438</v>
      </c>
      <c r="F437" s="3">
        <f t="shared" si="81"/>
        <v>0</v>
      </c>
      <c r="G437" s="3">
        <f t="shared" si="81"/>
        <v>0</v>
      </c>
      <c r="H437" s="3">
        <f t="shared" si="81"/>
        <v>5.0032156195811694E-10</v>
      </c>
      <c r="I437" s="3">
        <f t="shared" si="81"/>
        <v>0</v>
      </c>
      <c r="J437" s="3">
        <f t="shared" si="81"/>
        <v>-0.5</v>
      </c>
      <c r="K437" s="176"/>
      <c r="L437" s="176"/>
      <c r="M437" s="1"/>
      <c r="O437" s="1"/>
    </row>
    <row r="438" spans="1:15" s="3" customFormat="1" x14ac:dyDescent="0.25">
      <c r="A438" s="1"/>
      <c r="B438" s="2"/>
      <c r="C438" s="1"/>
    </row>
    <row r="439" spans="1:15" s="3" customFormat="1" x14ac:dyDescent="0.25">
      <c r="A439" s="1"/>
      <c r="B439" s="2"/>
      <c r="C439" s="1"/>
    </row>
    <row r="440" spans="1:15" s="3" customFormat="1" x14ac:dyDescent="0.25">
      <c r="A440" s="1"/>
      <c r="B440" s="2"/>
      <c r="C440" s="1"/>
    </row>
    <row r="441" spans="1:15" s="3" customFormat="1" x14ac:dyDescent="0.25">
      <c r="A441" s="1"/>
      <c r="B441" s="2"/>
      <c r="C441" s="1"/>
    </row>
    <row r="442" spans="1:15" s="3" customFormat="1" x14ac:dyDescent="0.25">
      <c r="A442" s="1"/>
      <c r="B442" s="2"/>
      <c r="C442" s="1"/>
      <c r="D442" s="177"/>
      <c r="E442" s="177"/>
      <c r="G442" s="4"/>
      <c r="H442" s="4"/>
      <c r="I442" s="5"/>
      <c r="J442" s="5"/>
      <c r="K442" s="176"/>
      <c r="L442" s="176"/>
      <c r="M442" s="1"/>
      <c r="O442" s="1"/>
    </row>
    <row r="443" spans="1:15" s="3" customFormat="1" x14ac:dyDescent="0.25">
      <c r="A443" s="1"/>
      <c r="B443" s="2"/>
      <c r="C443" s="1"/>
      <c r="D443" s="177"/>
      <c r="E443" s="177"/>
      <c r="G443" s="4"/>
      <c r="H443" s="4"/>
      <c r="I443" s="5"/>
      <c r="J443" s="5"/>
      <c r="K443" s="176"/>
      <c r="L443" s="176"/>
      <c r="M443" s="1"/>
      <c r="O443" s="1"/>
    </row>
    <row r="444" spans="1:15" s="3" customFormat="1" x14ac:dyDescent="0.25">
      <c r="A444" s="1"/>
      <c r="B444" s="2"/>
      <c r="C444" s="1"/>
      <c r="D444" s="1"/>
      <c r="E444" s="1"/>
      <c r="G444" s="4"/>
      <c r="H444" s="4"/>
      <c r="I444" s="5"/>
      <c r="J444" s="5"/>
      <c r="K444" s="6"/>
      <c r="L444" s="6"/>
      <c r="M444" s="1"/>
      <c r="O444" s="1"/>
    </row>
    <row r="445" spans="1:15" s="3" customFormat="1" x14ac:dyDescent="0.25">
      <c r="A445" s="1"/>
      <c r="B445" s="2"/>
      <c r="C445" s="1"/>
      <c r="D445" s="1"/>
      <c r="E445" s="1"/>
      <c r="G445" s="4"/>
      <c r="H445" s="4"/>
      <c r="I445" s="5"/>
      <c r="J445" s="5"/>
      <c r="K445" s="6"/>
      <c r="L445" s="6"/>
      <c r="M445" s="1"/>
      <c r="O445" s="1"/>
    </row>
    <row r="446" spans="1:15" s="3" customFormat="1" x14ac:dyDescent="0.25">
      <c r="A446" s="1"/>
      <c r="B446" s="2"/>
      <c r="C446" s="1"/>
      <c r="D446" s="1"/>
      <c r="E446" s="1"/>
      <c r="G446" s="4"/>
      <c r="H446" s="4"/>
      <c r="I446" s="5"/>
      <c r="J446" s="5"/>
      <c r="K446" s="6"/>
      <c r="L446" s="6"/>
      <c r="M446" s="4"/>
      <c r="O446" s="1"/>
    </row>
    <row r="447" spans="1:15" s="3" customFormat="1" x14ac:dyDescent="0.25">
      <c r="A447" s="1"/>
      <c r="B447" s="2"/>
      <c r="C447" s="1"/>
      <c r="D447" s="1"/>
      <c r="E447" s="1"/>
      <c r="G447" s="4"/>
      <c r="H447" s="4"/>
      <c r="I447" s="5"/>
      <c r="J447" s="5"/>
      <c r="K447" s="6"/>
      <c r="L447" s="6"/>
      <c r="M447" s="1"/>
      <c r="O447" s="1"/>
    </row>
    <row r="448" spans="1:15" s="3" customFormat="1" x14ac:dyDescent="0.25">
      <c r="A448" s="1"/>
      <c r="B448" s="2"/>
      <c r="C448" s="1"/>
      <c r="D448" s="1"/>
      <c r="E448" s="1"/>
      <c r="G448" s="4"/>
      <c r="H448" s="4"/>
      <c r="I448" s="5"/>
      <c r="J448" s="5"/>
      <c r="K448" s="6"/>
      <c r="L448" s="6"/>
      <c r="M448" s="1"/>
      <c r="O448" s="1"/>
    </row>
    <row r="449" spans="1:15" s="3" customFormat="1" x14ac:dyDescent="0.25">
      <c r="A449" s="1"/>
      <c r="B449" s="2"/>
      <c r="C449" s="1"/>
      <c r="G449" s="179"/>
      <c r="H449" s="179"/>
      <c r="I449" s="5"/>
      <c r="J449" s="5"/>
      <c r="K449" s="6"/>
      <c r="L449" s="6"/>
      <c r="M449" s="1"/>
      <c r="O449" s="1"/>
    </row>
    <row r="450" spans="1:15" s="3" customFormat="1" x14ac:dyDescent="0.25">
      <c r="A450" s="1"/>
      <c r="B450" s="2"/>
      <c r="C450" s="1"/>
      <c r="D450" s="177"/>
      <c r="E450" s="177"/>
      <c r="F450" s="177"/>
      <c r="G450" s="177"/>
      <c r="H450" s="177"/>
      <c r="I450" s="177"/>
      <c r="J450" s="177"/>
      <c r="K450" s="6"/>
      <c r="L450" s="6"/>
      <c r="M450" s="1"/>
      <c r="O450" s="1"/>
    </row>
    <row r="451" spans="1:15" s="3" customFormat="1" x14ac:dyDescent="0.25">
      <c r="A451" s="1"/>
      <c r="B451" s="2"/>
      <c r="C451" s="1"/>
      <c r="D451" s="1"/>
      <c r="E451" s="1"/>
      <c r="G451" s="4"/>
      <c r="H451" s="4"/>
      <c r="I451" s="5"/>
      <c r="J451" s="5"/>
      <c r="K451" s="6"/>
      <c r="L451" s="6"/>
      <c r="M451" s="1"/>
      <c r="O451" s="1"/>
    </row>
    <row r="452" spans="1:15" s="3" customFormat="1" x14ac:dyDescent="0.25">
      <c r="A452" s="1"/>
      <c r="B452" s="2"/>
      <c r="C452" s="1"/>
      <c r="D452" s="1"/>
      <c r="E452" s="1"/>
      <c r="G452" s="4"/>
      <c r="H452" s="4"/>
      <c r="I452" s="5"/>
      <c r="J452" s="5"/>
      <c r="K452" s="6"/>
      <c r="L452" s="6"/>
      <c r="M452" s="1"/>
      <c r="O452" s="1"/>
    </row>
    <row r="453" spans="1:15" s="3" customFormat="1" x14ac:dyDescent="0.25">
      <c r="A453" s="1"/>
      <c r="B453" s="2"/>
      <c r="C453" s="1"/>
      <c r="D453" s="1"/>
      <c r="E453" s="1"/>
      <c r="G453" s="4"/>
      <c r="H453" s="4"/>
      <c r="I453" s="5"/>
      <c r="J453" s="5"/>
      <c r="K453" s="6"/>
      <c r="L453" s="6"/>
      <c r="M453" s="1"/>
      <c r="O453" s="1"/>
    </row>
    <row r="454" spans="1:15" s="3" customFormat="1" x14ac:dyDescent="0.25">
      <c r="A454" s="1"/>
      <c r="B454" s="2"/>
      <c r="C454" s="1"/>
      <c r="D454" s="1"/>
      <c r="E454" s="1"/>
      <c r="G454" s="4"/>
      <c r="H454" s="4"/>
      <c r="I454" s="5"/>
      <c r="J454" s="5"/>
      <c r="K454" s="6"/>
      <c r="L454" s="6"/>
      <c r="M454" s="1"/>
      <c r="O454" s="1"/>
    </row>
    <row r="455" spans="1:15" s="3" customFormat="1" x14ac:dyDescent="0.25">
      <c r="A455" s="1"/>
      <c r="B455" s="2"/>
      <c r="C455" s="1"/>
      <c r="D455" s="1"/>
      <c r="E455" s="1"/>
      <c r="G455" s="4"/>
      <c r="H455" s="4"/>
      <c r="I455" s="5"/>
      <c r="J455" s="5"/>
      <c r="K455" s="6"/>
      <c r="L455" s="6"/>
      <c r="M455" s="1"/>
      <c r="O455" s="1"/>
    </row>
    <row r="456" spans="1:15" s="3" customFormat="1" x14ac:dyDescent="0.25">
      <c r="A456" s="1"/>
      <c r="B456" s="2"/>
      <c r="C456" s="1"/>
      <c r="D456" s="1"/>
      <c r="E456" s="1"/>
      <c r="G456" s="4"/>
      <c r="H456" s="4"/>
      <c r="I456" s="5"/>
      <c r="J456" s="5"/>
      <c r="K456" s="6"/>
      <c r="L456" s="6"/>
      <c r="M456" s="1"/>
      <c r="O456" s="1"/>
    </row>
    <row r="457" spans="1:15" s="3" customFormat="1" x14ac:dyDescent="0.25">
      <c r="A457" s="1"/>
      <c r="B457" s="2"/>
      <c r="C457" s="1"/>
      <c r="D457" s="1"/>
      <c r="E457" s="1"/>
      <c r="G457" s="4"/>
      <c r="H457" s="4"/>
      <c r="I457" s="5"/>
      <c r="J457" s="5"/>
      <c r="K457" s="6"/>
      <c r="L457" s="6"/>
      <c r="M457" s="1"/>
      <c r="O457" s="1"/>
    </row>
    <row r="458" spans="1:15" s="3" customFormat="1" x14ac:dyDescent="0.25">
      <c r="A458" s="1"/>
      <c r="B458" s="2"/>
      <c r="C458" s="1"/>
      <c r="D458" s="1"/>
      <c r="E458" s="1"/>
      <c r="G458" s="4"/>
      <c r="H458" s="4"/>
      <c r="I458" s="5"/>
      <c r="J458" s="5"/>
      <c r="K458" s="6"/>
      <c r="L458" s="6"/>
      <c r="M458" s="1"/>
      <c r="O458" s="1"/>
    </row>
    <row r="459" spans="1:15" s="3" customFormat="1" x14ac:dyDescent="0.25">
      <c r="A459" s="1"/>
      <c r="B459" s="2"/>
      <c r="C459" s="1"/>
      <c r="D459" s="1"/>
      <c r="E459" s="1"/>
      <c r="G459" s="4"/>
      <c r="H459" s="4"/>
      <c r="I459" s="5"/>
      <c r="J459" s="5"/>
      <c r="K459" s="6"/>
      <c r="L459" s="6"/>
      <c r="M459" s="1"/>
      <c r="O459" s="1"/>
    </row>
    <row r="460" spans="1:15" s="3" customFormat="1" x14ac:dyDescent="0.25">
      <c r="A460" s="1"/>
      <c r="B460" s="2"/>
      <c r="C460" s="1"/>
      <c r="D460" s="1"/>
      <c r="E460" s="1"/>
      <c r="G460" s="4"/>
      <c r="H460" s="4"/>
      <c r="I460" s="5"/>
      <c r="J460" s="5"/>
      <c r="K460" s="6"/>
      <c r="L460" s="6"/>
      <c r="M460" s="1"/>
      <c r="O460" s="1"/>
    </row>
    <row r="461" spans="1:15" s="3" customFormat="1" x14ac:dyDescent="0.25">
      <c r="A461" s="1"/>
      <c r="B461" s="2"/>
      <c r="C461" s="1"/>
      <c r="D461" s="1"/>
      <c r="E461" s="1"/>
      <c r="G461" s="4"/>
      <c r="H461" s="4"/>
      <c r="I461" s="5"/>
      <c r="J461" s="5"/>
      <c r="K461" s="6"/>
      <c r="L461" s="6"/>
      <c r="M461" s="1"/>
      <c r="O461" s="1"/>
    </row>
    <row r="462" spans="1:15" s="3" customFormat="1" x14ac:dyDescent="0.25">
      <c r="A462" s="1"/>
      <c r="B462" s="2"/>
      <c r="C462" s="1"/>
      <c r="D462" s="1"/>
      <c r="E462" s="1"/>
      <c r="G462" s="4"/>
      <c r="H462" s="4"/>
      <c r="I462" s="5"/>
      <c r="J462" s="5"/>
      <c r="K462" s="6"/>
      <c r="L462" s="6"/>
      <c r="M462" s="1"/>
      <c r="O462" s="1"/>
    </row>
    <row r="463" spans="1:15" s="3" customFormat="1" x14ac:dyDescent="0.25">
      <c r="A463" s="1"/>
      <c r="B463" s="2"/>
      <c r="C463" s="1"/>
      <c r="D463" s="1"/>
      <c r="E463" s="1"/>
      <c r="G463" s="4"/>
      <c r="H463" s="4"/>
      <c r="I463" s="5"/>
      <c r="J463" s="5"/>
      <c r="K463" s="6"/>
      <c r="L463" s="6"/>
      <c r="M463" s="1"/>
      <c r="O463" s="1"/>
    </row>
    <row r="464" spans="1:15" s="3" customFormat="1" x14ac:dyDescent="0.25">
      <c r="A464" s="1"/>
      <c r="B464" s="2"/>
      <c r="C464" s="1"/>
      <c r="D464" s="1"/>
      <c r="E464" s="1"/>
      <c r="G464" s="4"/>
      <c r="H464" s="4"/>
      <c r="I464" s="5"/>
      <c r="J464" s="5"/>
      <c r="K464" s="6"/>
      <c r="L464" s="6"/>
      <c r="M464" s="1"/>
      <c r="O464" s="1"/>
    </row>
    <row r="465" spans="1:15" s="3" customFormat="1" x14ac:dyDescent="0.25">
      <c r="A465" s="1"/>
      <c r="B465" s="2"/>
      <c r="C465" s="1"/>
      <c r="D465" s="1"/>
      <c r="E465" s="1"/>
      <c r="G465" s="4"/>
      <c r="H465" s="4"/>
      <c r="I465" s="5"/>
      <c r="J465" s="5"/>
      <c r="K465" s="6"/>
      <c r="L465" s="6"/>
      <c r="M465" s="1"/>
      <c r="O465" s="1"/>
    </row>
    <row r="466" spans="1:15" s="3" customFormat="1" x14ac:dyDescent="0.25">
      <c r="A466" s="1"/>
      <c r="B466" s="2"/>
      <c r="C466" s="1"/>
      <c r="D466" s="1"/>
      <c r="E466" s="1"/>
      <c r="G466" s="4"/>
      <c r="H466" s="4"/>
      <c r="I466" s="5"/>
      <c r="J466" s="5"/>
      <c r="K466" s="6"/>
      <c r="L466" s="6"/>
      <c r="M466" s="1"/>
      <c r="O466" s="1"/>
    </row>
    <row r="467" spans="1:15" s="3" customFormat="1" x14ac:dyDescent="0.25">
      <c r="A467" s="1"/>
      <c r="B467" s="2"/>
      <c r="C467" s="1"/>
      <c r="D467" s="1"/>
      <c r="E467" s="1"/>
      <c r="G467" s="4"/>
      <c r="H467" s="4"/>
      <c r="I467" s="5"/>
      <c r="J467" s="5"/>
      <c r="K467" s="6"/>
      <c r="L467" s="6"/>
      <c r="M467" s="1"/>
      <c r="O467" s="1"/>
    </row>
    <row r="468" spans="1:15" s="3" customFormat="1" x14ac:dyDescent="0.25">
      <c r="A468" s="1"/>
      <c r="B468" s="2"/>
      <c r="C468" s="1"/>
      <c r="D468" s="1"/>
      <c r="E468" s="1"/>
      <c r="G468" s="4"/>
      <c r="H468" s="4"/>
      <c r="I468" s="5"/>
      <c r="J468" s="5"/>
      <c r="K468" s="6"/>
      <c r="L468" s="6"/>
      <c r="M468" s="1"/>
      <c r="O468" s="1"/>
    </row>
    <row r="469" spans="1:15" s="3" customFormat="1" x14ac:dyDescent="0.25">
      <c r="A469" s="1"/>
      <c r="B469" s="2"/>
      <c r="C469" s="1"/>
      <c r="D469" s="1"/>
      <c r="E469" s="1"/>
      <c r="G469" s="4"/>
      <c r="H469" s="4"/>
      <c r="I469" s="5"/>
      <c r="J469" s="5"/>
      <c r="K469" s="6"/>
      <c r="L469" s="6"/>
      <c r="M469" s="1"/>
      <c r="O469" s="1"/>
    </row>
    <row r="470" spans="1:15" s="3" customFormat="1" x14ac:dyDescent="0.25">
      <c r="A470" s="1"/>
      <c r="B470" s="2"/>
      <c r="C470" s="1"/>
      <c r="D470" s="1"/>
      <c r="E470" s="1"/>
      <c r="G470" s="4"/>
      <c r="H470" s="4"/>
      <c r="I470" s="5"/>
      <c r="J470" s="5"/>
      <c r="K470" s="6"/>
      <c r="L470" s="6"/>
      <c r="M470" s="1"/>
      <c r="O470" s="1"/>
    </row>
    <row r="471" spans="1:15" s="3" customFormat="1" x14ac:dyDescent="0.25">
      <c r="A471" s="1"/>
      <c r="B471" s="2"/>
      <c r="C471" s="1"/>
      <c r="D471" s="1"/>
      <c r="E471" s="1"/>
      <c r="G471" s="4"/>
      <c r="H471" s="4"/>
      <c r="I471" s="5"/>
      <c r="J471" s="5"/>
      <c r="K471" s="6"/>
      <c r="L471" s="6"/>
      <c r="M471" s="1"/>
      <c r="O471" s="1"/>
    </row>
    <row r="472" spans="1:15" s="3" customFormat="1" x14ac:dyDescent="0.25">
      <c r="A472" s="1"/>
      <c r="B472" s="2"/>
      <c r="C472" s="1"/>
      <c r="D472" s="1"/>
      <c r="E472" s="1"/>
      <c r="G472" s="4"/>
      <c r="H472" s="4"/>
      <c r="I472" s="5"/>
      <c r="J472" s="5"/>
      <c r="K472" s="6"/>
      <c r="L472" s="6"/>
      <c r="M472" s="1"/>
      <c r="O472" s="1"/>
    </row>
    <row r="473" spans="1:15" s="3" customFormat="1" x14ac:dyDescent="0.25">
      <c r="A473" s="1"/>
      <c r="B473" s="2"/>
      <c r="C473" s="1"/>
      <c r="D473" s="1"/>
      <c r="E473" s="1"/>
      <c r="G473" s="4"/>
      <c r="H473" s="4"/>
      <c r="I473" s="5"/>
      <c r="J473" s="5"/>
      <c r="K473" s="6"/>
      <c r="L473" s="6"/>
      <c r="M473" s="1"/>
      <c r="O473" s="1"/>
    </row>
    <row r="483" spans="14:14" x14ac:dyDescent="0.25">
      <c r="N483" s="1"/>
    </row>
    <row r="484" spans="14:14" x14ac:dyDescent="0.25">
      <c r="N484" s="1"/>
    </row>
    <row r="485" spans="14:14" x14ac:dyDescent="0.25">
      <c r="N485" s="1"/>
    </row>
    <row r="486" spans="14:14" x14ac:dyDescent="0.25">
      <c r="N486" s="1"/>
    </row>
    <row r="487" spans="14:14" x14ac:dyDescent="0.25">
      <c r="N487" s="1"/>
    </row>
    <row r="488" spans="14:14" x14ac:dyDescent="0.25">
      <c r="N488" s="1"/>
    </row>
    <row r="489" spans="14:14" x14ac:dyDescent="0.25">
      <c r="N489" s="1"/>
    </row>
    <row r="490" spans="14:14" x14ac:dyDescent="0.25">
      <c r="N490" s="1"/>
    </row>
    <row r="491" spans="14:14" x14ac:dyDescent="0.25">
      <c r="N491" s="1"/>
    </row>
    <row r="492" spans="14:14" x14ac:dyDescent="0.25">
      <c r="N492" s="1"/>
    </row>
    <row r="502" spans="1:14" s="180" customFormat="1" x14ac:dyDescent="0.25">
      <c r="A502" s="1"/>
      <c r="B502" s="2"/>
      <c r="C502" s="1"/>
      <c r="D502" s="1"/>
      <c r="E502" s="1"/>
      <c r="F502" s="3"/>
      <c r="G502" s="4"/>
      <c r="H502" s="4"/>
      <c r="I502" s="5"/>
      <c r="J502" s="5"/>
      <c r="K502" s="6"/>
      <c r="L502" s="6"/>
      <c r="M502" s="1"/>
      <c r="N502" s="181"/>
    </row>
    <row r="503" spans="1:14" s="180" customFormat="1" x14ac:dyDescent="0.25">
      <c r="A503" s="1"/>
      <c r="B503" s="2"/>
      <c r="C503" s="1"/>
      <c r="D503" s="1"/>
      <c r="E503" s="1"/>
      <c r="F503" s="3"/>
      <c r="G503" s="4"/>
      <c r="H503" s="4"/>
      <c r="I503" s="5"/>
      <c r="J503" s="5"/>
      <c r="K503" s="6"/>
      <c r="L503" s="6"/>
      <c r="M503" s="1"/>
      <c r="N503" s="181"/>
    </row>
    <row r="504" spans="1:14" s="180" customFormat="1" x14ac:dyDescent="0.25">
      <c r="A504" s="1"/>
      <c r="B504" s="2"/>
      <c r="C504" s="1"/>
      <c r="D504" s="1"/>
      <c r="E504" s="1"/>
      <c r="F504" s="3"/>
      <c r="G504" s="4"/>
      <c r="H504" s="4"/>
      <c r="I504" s="5"/>
      <c r="J504" s="5"/>
      <c r="K504" s="6"/>
      <c r="L504" s="6"/>
      <c r="M504" s="1"/>
      <c r="N504" s="181"/>
    </row>
    <row r="505" spans="1:14" s="180" customFormat="1" x14ac:dyDescent="0.25">
      <c r="A505" s="1"/>
      <c r="B505" s="2"/>
      <c r="C505" s="1"/>
      <c r="D505" s="1"/>
      <c r="E505" s="1"/>
      <c r="F505" s="3"/>
      <c r="G505" s="4"/>
      <c r="H505" s="4"/>
      <c r="I505" s="5"/>
      <c r="J505" s="5"/>
      <c r="K505" s="6"/>
      <c r="L505" s="6"/>
      <c r="M505" s="1"/>
      <c r="N505" s="181"/>
    </row>
    <row r="506" spans="1:14" s="180" customFormat="1" x14ac:dyDescent="0.25">
      <c r="A506" s="1"/>
      <c r="B506" s="2"/>
      <c r="C506" s="1"/>
      <c r="D506" s="1"/>
      <c r="E506" s="1"/>
      <c r="F506" s="3"/>
      <c r="G506" s="4"/>
      <c r="H506" s="4"/>
      <c r="I506" s="5"/>
      <c r="J506" s="5"/>
      <c r="K506" s="6"/>
      <c r="L506" s="6"/>
      <c r="M506" s="1"/>
      <c r="N506" s="181"/>
    </row>
    <row r="507" spans="1:14" s="180" customFormat="1" x14ac:dyDescent="0.25">
      <c r="A507" s="1"/>
      <c r="B507" s="2"/>
      <c r="C507" s="1"/>
      <c r="D507" s="1"/>
      <c r="E507" s="1"/>
      <c r="F507" s="3"/>
      <c r="G507" s="4"/>
      <c r="H507" s="4"/>
      <c r="I507" s="5"/>
      <c r="J507" s="5"/>
      <c r="K507" s="6"/>
      <c r="L507" s="6"/>
      <c r="M507" s="1"/>
      <c r="N507" s="181"/>
    </row>
    <row r="508" spans="1:14" s="180" customFormat="1" x14ac:dyDescent="0.25">
      <c r="A508" s="1"/>
      <c r="B508" s="2"/>
      <c r="C508" s="1"/>
      <c r="D508" s="1"/>
      <c r="E508" s="1"/>
      <c r="F508" s="3"/>
      <c r="G508" s="4"/>
      <c r="H508" s="4"/>
      <c r="I508" s="5"/>
      <c r="J508" s="5"/>
      <c r="K508" s="6"/>
      <c r="L508" s="6"/>
      <c r="M508" s="1"/>
      <c r="N508" s="181"/>
    </row>
    <row r="509" spans="1:14" s="180" customFormat="1" x14ac:dyDescent="0.25">
      <c r="A509" s="1"/>
      <c r="B509" s="2"/>
      <c r="C509" s="1"/>
      <c r="D509" s="1"/>
      <c r="E509" s="1"/>
      <c r="F509" s="3"/>
      <c r="G509" s="4"/>
      <c r="H509" s="4"/>
      <c r="I509" s="5"/>
      <c r="J509" s="5"/>
      <c r="K509" s="6"/>
      <c r="L509" s="6"/>
      <c r="M509" s="1"/>
      <c r="N509" s="181"/>
    </row>
  </sheetData>
  <mergeCells count="14">
    <mergeCell ref="A5:A7"/>
    <mergeCell ref="K5:M5"/>
    <mergeCell ref="A433:C433"/>
    <mergeCell ref="A1:M2"/>
    <mergeCell ref="L6:L7"/>
    <mergeCell ref="M6:M7"/>
    <mergeCell ref="C5:C7"/>
    <mergeCell ref="B5:B7"/>
    <mergeCell ref="K6:K7"/>
    <mergeCell ref="G6:H6"/>
    <mergeCell ref="F6:F7"/>
    <mergeCell ref="F5:H5"/>
    <mergeCell ref="D5:E6"/>
    <mergeCell ref="I5:J6"/>
  </mergeCells>
  <printOptions horizontalCentered="1"/>
  <pageMargins left="0.78740157480314965" right="0.19685039370078741" top="0.78740157480314965" bottom="1.5748031496062993" header="0.31496062992125984" footer="0.31496062992125984"/>
  <pageSetup paperSize="5" scale="8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M86"/>
  <sheetViews>
    <sheetView topLeftCell="A4" zoomScale="96" zoomScaleNormal="96" workbookViewId="0">
      <pane xSplit="1" ySplit="3" topLeftCell="C16" activePane="bottomRight" state="frozen"/>
      <selection pane="topRight" activeCell="A4" sqref="A4"/>
      <selection pane="bottomLeft" activeCell="A4" sqref="A4"/>
      <selection pane="bottomRight" activeCell="F18" sqref="F18"/>
    </sheetView>
  </sheetViews>
  <sheetFormatPr defaultColWidth="10" defaultRowHeight="15" x14ac:dyDescent="0.25"/>
  <cols>
    <col min="1" max="1" width="5.5703125" customWidth="1"/>
    <col min="2" max="2" width="22.7109375" customWidth="1"/>
    <col min="3" max="3" width="55" customWidth="1"/>
    <col min="4" max="5" width="22.5703125" style="182" customWidth="1"/>
    <col min="6" max="6" width="22.5703125" style="183" customWidth="1"/>
    <col min="7" max="8" width="16.28515625" style="183" customWidth="1"/>
    <col min="9" max="10" width="22.85546875" style="240" customWidth="1"/>
    <col min="11" max="11" width="27.7109375" customWidth="1"/>
    <col min="12" max="12" width="15" style="184" bestFit="1" customWidth="1"/>
    <col min="13" max="13" width="15" bestFit="1" customWidth="1"/>
  </cols>
  <sheetData>
    <row r="1" spans="1:13" x14ac:dyDescent="0.25">
      <c r="A1" s="411" t="s">
        <v>423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3" ht="39.75" customHeight="1" x14ac:dyDescent="0.25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3" x14ac:dyDescent="0.25">
      <c r="A3" s="185"/>
      <c r="B3" s="185"/>
      <c r="C3" s="186"/>
      <c r="D3" s="180"/>
      <c r="E3" s="180"/>
      <c r="F3" s="181"/>
      <c r="G3" s="181"/>
      <c r="H3" s="181"/>
      <c r="I3" s="241"/>
      <c r="J3" s="241"/>
      <c r="K3" s="187"/>
    </row>
    <row r="4" spans="1:13" ht="15.75" customHeight="1" x14ac:dyDescent="0.25">
      <c r="A4" s="419" t="s">
        <v>0</v>
      </c>
      <c r="B4" s="419" t="s">
        <v>133</v>
      </c>
      <c r="C4" s="412" t="s">
        <v>1</v>
      </c>
      <c r="D4" s="422" t="s">
        <v>375</v>
      </c>
      <c r="E4" s="423"/>
      <c r="F4" s="426" t="s">
        <v>491</v>
      </c>
      <c r="G4" s="427"/>
      <c r="H4" s="428"/>
      <c r="I4" s="422" t="s">
        <v>377</v>
      </c>
      <c r="J4" s="423"/>
      <c r="K4" s="417" t="s">
        <v>123</v>
      </c>
    </row>
    <row r="5" spans="1:13" ht="15.75" customHeight="1" x14ac:dyDescent="0.25">
      <c r="A5" s="420"/>
      <c r="B5" s="420"/>
      <c r="C5" s="413"/>
      <c r="D5" s="424"/>
      <c r="E5" s="425"/>
      <c r="F5" s="415" t="s">
        <v>2</v>
      </c>
      <c r="G5" s="437" t="s">
        <v>301</v>
      </c>
      <c r="H5" s="438"/>
      <c r="I5" s="424"/>
      <c r="J5" s="425"/>
      <c r="K5" s="417"/>
    </row>
    <row r="6" spans="1:13" ht="15.75" customHeight="1" x14ac:dyDescent="0.25">
      <c r="A6" s="421"/>
      <c r="B6" s="421"/>
      <c r="C6" s="414"/>
      <c r="D6" s="243" t="s">
        <v>300</v>
      </c>
      <c r="E6" s="243" t="s">
        <v>492</v>
      </c>
      <c r="F6" s="416"/>
      <c r="G6" s="243" t="s">
        <v>300</v>
      </c>
      <c r="H6" s="243" t="s">
        <v>492</v>
      </c>
      <c r="I6" s="243" t="s">
        <v>300</v>
      </c>
      <c r="J6" s="243" t="s">
        <v>492</v>
      </c>
      <c r="K6" s="418"/>
    </row>
    <row r="7" spans="1:13" ht="34.5" customHeight="1" x14ac:dyDescent="0.25">
      <c r="A7" s="189" t="s">
        <v>110</v>
      </c>
      <c r="B7" s="244" t="s">
        <v>386</v>
      </c>
      <c r="C7" s="190" t="s">
        <v>4</v>
      </c>
      <c r="D7" s="245">
        <f>D8+D16+D22+D24+D33+D35+D39</f>
        <v>18125034988</v>
      </c>
      <c r="E7" s="348">
        <f>E8+E16+E22+E24+E33+E35+E39</f>
        <v>17638081873.699997</v>
      </c>
      <c r="F7" s="245">
        <f>F8+F16+F22+F24+F33+F35+F39</f>
        <v>8258145068</v>
      </c>
      <c r="G7" s="25">
        <f>F7/D7*100</f>
        <v>45.562091733712244</v>
      </c>
      <c r="H7" s="25">
        <f>F7/E7*100</f>
        <v>46.819972416125665</v>
      </c>
      <c r="I7" s="245">
        <f>I8+I16+I22+I24+I33+I35+I39</f>
        <v>9866889920</v>
      </c>
      <c r="J7" s="245">
        <f>J8+J16+J22+J24+J33+J35+J39</f>
        <v>9379936805.7000008</v>
      </c>
      <c r="K7" s="191"/>
    </row>
    <row r="8" spans="1:13" ht="34.5" customHeight="1" x14ac:dyDescent="0.25">
      <c r="A8" s="192" t="s">
        <v>3</v>
      </c>
      <c r="B8" s="246" t="s">
        <v>387</v>
      </c>
      <c r="C8" s="193" t="s">
        <v>5</v>
      </c>
      <c r="D8" s="247">
        <f>SUM(D9:D15)</f>
        <v>123700705</v>
      </c>
      <c r="E8" s="349">
        <f>SUM(E9:E15)</f>
        <v>118800705</v>
      </c>
      <c r="F8" s="247">
        <f>SUM(F9:F15)</f>
        <v>0</v>
      </c>
      <c r="G8" s="248">
        <f>F8/D8*100</f>
        <v>0</v>
      </c>
      <c r="H8" s="248">
        <f t="shared" ref="H8" si="0">F8/E8*100</f>
        <v>0</v>
      </c>
      <c r="I8" s="249">
        <f>SUM(I9:I15)</f>
        <v>123700705</v>
      </c>
      <c r="J8" s="249">
        <f>SUM(J9:J15)</f>
        <v>118800705</v>
      </c>
      <c r="K8" s="194"/>
    </row>
    <row r="9" spans="1:13" ht="34.5" customHeight="1" x14ac:dyDescent="0.25">
      <c r="A9" s="195">
        <v>1</v>
      </c>
      <c r="B9" s="250" t="s">
        <v>388</v>
      </c>
      <c r="C9" s="196" t="s">
        <v>6</v>
      </c>
      <c r="D9" s="309">
        <v>51163683</v>
      </c>
      <c r="E9" s="335">
        <v>46788683</v>
      </c>
      <c r="F9" s="309">
        <f>'RO 2025 Januari'!E10</f>
        <v>0</v>
      </c>
      <c r="G9" s="252">
        <f>F9/D9*100</f>
        <v>0</v>
      </c>
      <c r="H9" s="252">
        <f>F9/E9*100</f>
        <v>0</v>
      </c>
      <c r="I9" s="253">
        <f t="shared" ref="I9:I15" si="1">D9-F9</f>
        <v>51163683</v>
      </c>
      <c r="J9" s="253">
        <f>E9-F9</f>
        <v>46788683</v>
      </c>
      <c r="K9" s="197"/>
    </row>
    <row r="10" spans="1:13" s="184" customFormat="1" ht="34.5" customHeight="1" x14ac:dyDescent="0.25">
      <c r="A10" s="195">
        <v>2</v>
      </c>
      <c r="B10" s="250" t="s">
        <v>389</v>
      </c>
      <c r="C10" s="196" t="s">
        <v>7</v>
      </c>
      <c r="D10" s="309">
        <v>4075254</v>
      </c>
      <c r="E10" s="335">
        <v>4075254</v>
      </c>
      <c r="F10" s="309">
        <f>'RO 2025 Januari'!E17</f>
        <v>0</v>
      </c>
      <c r="G10" s="252">
        <f t="shared" ref="G10:G15" si="2">F10/D10*100</f>
        <v>0</v>
      </c>
      <c r="H10" s="252">
        <f t="shared" ref="H10:H15" si="3">F10/E10*100</f>
        <v>0</v>
      </c>
      <c r="I10" s="253">
        <f t="shared" si="1"/>
        <v>4075254</v>
      </c>
      <c r="J10" s="253">
        <f t="shared" ref="J10:J15" si="4">E10-F10</f>
        <v>4075254</v>
      </c>
      <c r="K10" s="198"/>
      <c r="M10"/>
    </row>
    <row r="11" spans="1:13" s="184" customFormat="1" ht="34.5" customHeight="1" x14ac:dyDescent="0.25">
      <c r="A11" s="195">
        <v>3</v>
      </c>
      <c r="B11" s="250" t="s">
        <v>390</v>
      </c>
      <c r="C11" s="196" t="s">
        <v>8</v>
      </c>
      <c r="D11" s="309">
        <v>4075254</v>
      </c>
      <c r="E11" s="335">
        <v>4075254</v>
      </c>
      <c r="F11" s="309">
        <f>'RO 2025 Januari'!E20</f>
        <v>0</v>
      </c>
      <c r="G11" s="252">
        <f t="shared" si="2"/>
        <v>0</v>
      </c>
      <c r="H11" s="252">
        <f t="shared" si="3"/>
        <v>0</v>
      </c>
      <c r="I11" s="253">
        <f t="shared" si="1"/>
        <v>4075254</v>
      </c>
      <c r="J11" s="253">
        <f t="shared" si="4"/>
        <v>4075254</v>
      </c>
      <c r="K11" s="197"/>
      <c r="M11"/>
    </row>
    <row r="12" spans="1:13" s="184" customFormat="1" ht="34.5" customHeight="1" x14ac:dyDescent="0.25">
      <c r="A12" s="195">
        <v>4</v>
      </c>
      <c r="B12" s="250" t="s">
        <v>391</v>
      </c>
      <c r="C12" s="196" t="s">
        <v>162</v>
      </c>
      <c r="D12" s="309">
        <v>5907975</v>
      </c>
      <c r="E12" s="335">
        <v>5907975</v>
      </c>
      <c r="F12" s="309">
        <f>'RO 2025 Januari'!E22</f>
        <v>0</v>
      </c>
      <c r="G12" s="252">
        <f t="shared" si="2"/>
        <v>0</v>
      </c>
      <c r="H12" s="252">
        <f t="shared" si="3"/>
        <v>0</v>
      </c>
      <c r="I12" s="253">
        <f t="shared" si="1"/>
        <v>5907975</v>
      </c>
      <c r="J12" s="253">
        <f t="shared" si="4"/>
        <v>5907975</v>
      </c>
      <c r="K12" s="197"/>
      <c r="M12"/>
    </row>
    <row r="13" spans="1:13" s="184" customFormat="1" ht="34.5" customHeight="1" x14ac:dyDescent="0.25">
      <c r="A13" s="36">
        <v>5</v>
      </c>
      <c r="B13" s="250" t="s">
        <v>392</v>
      </c>
      <c r="C13" s="196" t="s">
        <v>173</v>
      </c>
      <c r="D13" s="309">
        <v>3042399</v>
      </c>
      <c r="E13" s="335">
        <v>3042399</v>
      </c>
      <c r="F13" s="309">
        <f>'RO 2025 Januari'!E25</f>
        <v>0</v>
      </c>
      <c r="G13" s="252">
        <f t="shared" si="2"/>
        <v>0</v>
      </c>
      <c r="H13" s="252">
        <f t="shared" si="3"/>
        <v>0</v>
      </c>
      <c r="I13" s="253">
        <f t="shared" si="1"/>
        <v>3042399</v>
      </c>
      <c r="J13" s="253">
        <f t="shared" si="4"/>
        <v>3042399</v>
      </c>
      <c r="K13" s="197"/>
      <c r="M13"/>
    </row>
    <row r="14" spans="1:13" s="184" customFormat="1" ht="34.5" customHeight="1" x14ac:dyDescent="0.25">
      <c r="A14" s="199">
        <v>6</v>
      </c>
      <c r="B14" s="250" t="s">
        <v>393</v>
      </c>
      <c r="C14" s="200" t="s">
        <v>9</v>
      </c>
      <c r="D14" s="309">
        <v>5436140</v>
      </c>
      <c r="E14" s="335">
        <v>5436140</v>
      </c>
      <c r="F14" s="309">
        <f>'RO 2025 Januari'!E27</f>
        <v>0</v>
      </c>
      <c r="G14" s="252">
        <f t="shared" si="2"/>
        <v>0</v>
      </c>
      <c r="H14" s="252">
        <f t="shared" si="3"/>
        <v>0</v>
      </c>
      <c r="I14" s="253">
        <f t="shared" si="1"/>
        <v>5436140</v>
      </c>
      <c r="J14" s="253">
        <f t="shared" si="4"/>
        <v>5436140</v>
      </c>
      <c r="K14" s="254"/>
      <c r="M14"/>
    </row>
    <row r="15" spans="1:13" s="184" customFormat="1" ht="34.5" customHeight="1" x14ac:dyDescent="0.25">
      <c r="A15" s="255">
        <v>7</v>
      </c>
      <c r="B15" s="256" t="s">
        <v>394</v>
      </c>
      <c r="C15" s="257" t="s">
        <v>385</v>
      </c>
      <c r="D15" s="310">
        <v>50000000</v>
      </c>
      <c r="E15" s="350">
        <v>49475000</v>
      </c>
      <c r="F15" s="309">
        <f>'RO 2025 Januari'!E30</f>
        <v>0</v>
      </c>
      <c r="G15" s="252">
        <f t="shared" si="2"/>
        <v>0</v>
      </c>
      <c r="H15" s="252">
        <f t="shared" si="3"/>
        <v>0</v>
      </c>
      <c r="I15" s="253">
        <f t="shared" si="1"/>
        <v>50000000</v>
      </c>
      <c r="J15" s="253">
        <f t="shared" si="4"/>
        <v>49475000</v>
      </c>
      <c r="K15" s="259"/>
      <c r="M15"/>
    </row>
    <row r="16" spans="1:13" s="184" customFormat="1" ht="34.5" customHeight="1" x14ac:dyDescent="0.25">
      <c r="A16" s="260" t="s">
        <v>26</v>
      </c>
      <c r="B16" s="246" t="s">
        <v>395</v>
      </c>
      <c r="C16" s="261" t="s">
        <v>174</v>
      </c>
      <c r="D16" s="247">
        <f>SUM(D17:D21)</f>
        <v>13161856560</v>
      </c>
      <c r="E16" s="349">
        <f>SUM(E17:E21)</f>
        <v>13161856560</v>
      </c>
      <c r="F16" s="247">
        <f>SUM(F17:F21)</f>
        <v>6887852272</v>
      </c>
      <c r="G16" s="248">
        <f>F16/D16*100</f>
        <v>52.33192020138533</v>
      </c>
      <c r="H16" s="248">
        <f>F16/E16*100</f>
        <v>52.33192020138533</v>
      </c>
      <c r="I16" s="262">
        <f>SUM(I17:I21)</f>
        <v>6274004288</v>
      </c>
      <c r="J16" s="262">
        <f>SUM(J17:J21)</f>
        <v>6274004288</v>
      </c>
      <c r="K16" s="263"/>
      <c r="M16"/>
    </row>
    <row r="17" spans="1:13" s="184" customFormat="1" ht="34.5" customHeight="1" x14ac:dyDescent="0.25">
      <c r="A17" s="36">
        <v>7</v>
      </c>
      <c r="B17" s="250" t="s">
        <v>396</v>
      </c>
      <c r="C17" s="196" t="s">
        <v>10</v>
      </c>
      <c r="D17" s="309">
        <v>12823756560</v>
      </c>
      <c r="E17" s="335">
        <v>12823756560</v>
      </c>
      <c r="F17" s="309">
        <v>6736572272</v>
      </c>
      <c r="G17" s="252">
        <f t="shared" ref="G17:G21" si="5">F17/D17*100</f>
        <v>52.531972518979266</v>
      </c>
      <c r="H17" s="252">
        <f t="shared" ref="H17:H21" si="6">F17/E17*100</f>
        <v>52.531972518979266</v>
      </c>
      <c r="I17" s="253">
        <f t="shared" ref="I17:I21" si="7">D17-F17</f>
        <v>6087184288</v>
      </c>
      <c r="J17" s="253">
        <f t="shared" ref="J17:J21" si="8">E17-F17</f>
        <v>6087184288</v>
      </c>
      <c r="K17" s="197"/>
      <c r="M17" s="205"/>
    </row>
    <row r="18" spans="1:13" s="184" customFormat="1" ht="34.5" customHeight="1" x14ac:dyDescent="0.25">
      <c r="A18" s="195">
        <v>8</v>
      </c>
      <c r="B18" s="250" t="s">
        <v>397</v>
      </c>
      <c r="C18" s="196" t="s">
        <v>11</v>
      </c>
      <c r="D18" s="309">
        <v>335405400</v>
      </c>
      <c r="E18" s="335">
        <v>335405400</v>
      </c>
      <c r="F18" s="309">
        <v>151280000</v>
      </c>
      <c r="G18" s="252">
        <f t="shared" si="5"/>
        <v>45.10362683486909</v>
      </c>
      <c r="H18" s="252">
        <f t="shared" si="6"/>
        <v>45.10362683486909</v>
      </c>
      <c r="I18" s="253">
        <f t="shared" si="7"/>
        <v>184125400</v>
      </c>
      <c r="J18" s="253">
        <f t="shared" si="8"/>
        <v>184125400</v>
      </c>
      <c r="K18" s="197"/>
      <c r="M18" s="205"/>
    </row>
    <row r="19" spans="1:13" s="184" customFormat="1" ht="34.5" customHeight="1" x14ac:dyDescent="0.25">
      <c r="A19" s="195">
        <v>9</v>
      </c>
      <c r="B19" s="250" t="s">
        <v>398</v>
      </c>
      <c r="C19" s="196" t="s">
        <v>12</v>
      </c>
      <c r="D19" s="309">
        <v>673400</v>
      </c>
      <c r="E19" s="335">
        <v>673400</v>
      </c>
      <c r="F19" s="309">
        <f>'RO 2025 Januari'!E66</f>
        <v>0</v>
      </c>
      <c r="G19" s="252">
        <f t="shared" si="5"/>
        <v>0</v>
      </c>
      <c r="H19" s="252">
        <f t="shared" si="6"/>
        <v>0</v>
      </c>
      <c r="I19" s="253">
        <f t="shared" si="7"/>
        <v>673400</v>
      </c>
      <c r="J19" s="253">
        <f t="shared" si="8"/>
        <v>673400</v>
      </c>
      <c r="K19" s="197"/>
      <c r="M19" s="205"/>
    </row>
    <row r="20" spans="1:13" ht="34.5" customHeight="1" x14ac:dyDescent="0.25">
      <c r="A20" s="195">
        <v>10</v>
      </c>
      <c r="B20" s="250" t="s">
        <v>399</v>
      </c>
      <c r="C20" s="196" t="s">
        <v>175</v>
      </c>
      <c r="D20" s="309">
        <v>785800</v>
      </c>
      <c r="E20" s="335">
        <v>785800</v>
      </c>
      <c r="F20" s="309">
        <f>'RO 2025 Januari'!E69</f>
        <v>0</v>
      </c>
      <c r="G20" s="252">
        <f t="shared" si="5"/>
        <v>0</v>
      </c>
      <c r="H20" s="252">
        <f t="shared" si="6"/>
        <v>0</v>
      </c>
      <c r="I20" s="253">
        <f t="shared" si="7"/>
        <v>785800</v>
      </c>
      <c r="J20" s="253">
        <f t="shared" si="8"/>
        <v>785800</v>
      </c>
      <c r="K20" s="206"/>
    </row>
    <row r="21" spans="1:13" s="207" customFormat="1" ht="34.5" customHeight="1" x14ac:dyDescent="0.25">
      <c r="A21" s="199">
        <v>11</v>
      </c>
      <c r="B21" s="250" t="s">
        <v>400</v>
      </c>
      <c r="C21" s="200" t="s">
        <v>13</v>
      </c>
      <c r="D21" s="309">
        <v>1235400</v>
      </c>
      <c r="E21" s="335">
        <v>1235400</v>
      </c>
      <c r="F21" s="309">
        <f>'RO 2025 Januari'!E72</f>
        <v>0</v>
      </c>
      <c r="G21" s="252">
        <f t="shared" si="5"/>
        <v>0</v>
      </c>
      <c r="H21" s="252">
        <f t="shared" si="6"/>
        <v>0</v>
      </c>
      <c r="I21" s="253">
        <f t="shared" si="7"/>
        <v>1235400</v>
      </c>
      <c r="J21" s="253">
        <f t="shared" si="8"/>
        <v>1235400</v>
      </c>
      <c r="K21" s="201"/>
      <c r="L21" s="208"/>
    </row>
    <row r="22" spans="1:13" ht="34.5" customHeight="1" x14ac:dyDescent="0.25">
      <c r="A22" s="202" t="s">
        <v>44</v>
      </c>
      <c r="B22" s="246" t="s">
        <v>401</v>
      </c>
      <c r="C22" s="203" t="s">
        <v>176</v>
      </c>
      <c r="D22" s="247">
        <f>D23</f>
        <v>157959400</v>
      </c>
      <c r="E22" s="349">
        <f>E23</f>
        <v>21560650</v>
      </c>
      <c r="F22" s="247">
        <f>F23</f>
        <v>0</v>
      </c>
      <c r="G22" s="248">
        <f>F22/D22*100</f>
        <v>0</v>
      </c>
      <c r="H22" s="248">
        <f>F22/E22*100</f>
        <v>0</v>
      </c>
      <c r="I22" s="249">
        <f>I23</f>
        <v>157959400</v>
      </c>
      <c r="J22" s="249">
        <f>J23</f>
        <v>21560650</v>
      </c>
      <c r="K22" s="204"/>
    </row>
    <row r="23" spans="1:13" ht="34.5" customHeight="1" x14ac:dyDescent="0.25">
      <c r="A23" s="209">
        <v>12</v>
      </c>
      <c r="B23" s="250" t="s">
        <v>402</v>
      </c>
      <c r="C23" s="200" t="s">
        <v>164</v>
      </c>
      <c r="D23" s="309">
        <v>157959400</v>
      </c>
      <c r="E23" s="335">
        <v>21560650</v>
      </c>
      <c r="F23" s="309">
        <f>'RO 2025 Januari'!E76</f>
        <v>0</v>
      </c>
      <c r="G23" s="252">
        <f>F23/D23*100</f>
        <v>0</v>
      </c>
      <c r="H23" s="252">
        <f>F23/E23*100</f>
        <v>0</v>
      </c>
      <c r="I23" s="253">
        <f>D23-F23</f>
        <v>157959400</v>
      </c>
      <c r="J23" s="253">
        <f>E23-F23</f>
        <v>21560650</v>
      </c>
      <c r="K23" s="201"/>
    </row>
    <row r="24" spans="1:13" ht="34.5" customHeight="1" x14ac:dyDescent="0.25">
      <c r="A24" s="202" t="s">
        <v>113</v>
      </c>
      <c r="B24" s="264" t="s">
        <v>404</v>
      </c>
      <c r="C24" s="203" t="s">
        <v>177</v>
      </c>
      <c r="D24" s="247">
        <f>SUM(D25:D32)</f>
        <v>1088922526</v>
      </c>
      <c r="E24" s="349">
        <f>SUM(E25:E32)</f>
        <v>792852434.9000001</v>
      </c>
      <c r="F24" s="247">
        <f>SUM(F25:F32)</f>
        <v>190668887</v>
      </c>
      <c r="G24" s="248">
        <f>F24/D24*100</f>
        <v>17.509867088560899</v>
      </c>
      <c r="H24" s="248">
        <f>F24/E24*100</f>
        <v>24.048470889043617</v>
      </c>
      <c r="I24" s="249">
        <f>SUM(I25:I32)</f>
        <v>898253639</v>
      </c>
      <c r="J24" s="249">
        <f>SUM(J25:J32)</f>
        <v>602183547.9000001</v>
      </c>
      <c r="K24" s="204"/>
    </row>
    <row r="25" spans="1:13" ht="34.5" customHeight="1" x14ac:dyDescent="0.25">
      <c r="A25" s="195">
        <v>13</v>
      </c>
      <c r="B25" s="265" t="s">
        <v>403</v>
      </c>
      <c r="C25" s="196" t="s">
        <v>14</v>
      </c>
      <c r="D25" s="309">
        <v>73326067</v>
      </c>
      <c r="E25" s="335">
        <v>73326067</v>
      </c>
      <c r="F25" s="309">
        <v>26920900</v>
      </c>
      <c r="G25" s="252">
        <f t="shared" ref="G25:G32" si="9">F25/D25*100</f>
        <v>36.713956034216316</v>
      </c>
      <c r="H25" s="252">
        <f t="shared" ref="H25:H32" si="10">F25/E25*100</f>
        <v>36.713956034216316</v>
      </c>
      <c r="I25" s="253">
        <f t="shared" ref="I25:I32" si="11">D25-F25</f>
        <v>46405167</v>
      </c>
      <c r="J25" s="253">
        <f t="shared" ref="J25:J32" si="12">E25-F25</f>
        <v>46405167</v>
      </c>
      <c r="K25" s="197"/>
    </row>
    <row r="26" spans="1:13" ht="34.5" customHeight="1" x14ac:dyDescent="0.25">
      <c r="A26" s="36">
        <v>14</v>
      </c>
      <c r="B26" s="265" t="s">
        <v>405</v>
      </c>
      <c r="C26" s="196" t="s">
        <v>15</v>
      </c>
      <c r="D26" s="309">
        <v>194949464</v>
      </c>
      <c r="E26" s="335">
        <v>189399464</v>
      </c>
      <c r="F26" s="309">
        <v>58824100</v>
      </c>
      <c r="G26" s="252">
        <f t="shared" si="9"/>
        <v>30.174024997575781</v>
      </c>
      <c r="H26" s="252">
        <f t="shared" si="10"/>
        <v>31.058218834241263</v>
      </c>
      <c r="I26" s="253">
        <f t="shared" si="11"/>
        <v>136125364</v>
      </c>
      <c r="J26" s="253">
        <f t="shared" si="12"/>
        <v>130575364</v>
      </c>
      <c r="K26" s="197"/>
    </row>
    <row r="27" spans="1:13" ht="34.5" customHeight="1" x14ac:dyDescent="0.25">
      <c r="A27" s="109">
        <v>15</v>
      </c>
      <c r="B27" s="265" t="s">
        <v>406</v>
      </c>
      <c r="C27" s="210" t="s">
        <v>16</v>
      </c>
      <c r="D27" s="309">
        <v>95449188</v>
      </c>
      <c r="E27" s="335">
        <v>88332598</v>
      </c>
      <c r="F27" s="309">
        <v>31637550</v>
      </c>
      <c r="G27" s="252">
        <f t="shared" si="9"/>
        <v>33.145960340699808</v>
      </c>
      <c r="H27" s="252">
        <f t="shared" si="10"/>
        <v>35.816392494195632</v>
      </c>
      <c r="I27" s="253">
        <f t="shared" si="11"/>
        <v>63811638</v>
      </c>
      <c r="J27" s="253">
        <f t="shared" si="12"/>
        <v>56695048</v>
      </c>
      <c r="K27" s="211"/>
      <c r="L27" s="212"/>
    </row>
    <row r="28" spans="1:13" ht="34.5" customHeight="1" x14ac:dyDescent="0.25">
      <c r="A28" s="36">
        <v>16</v>
      </c>
      <c r="B28" s="265" t="s">
        <v>407</v>
      </c>
      <c r="C28" s="196" t="s">
        <v>17</v>
      </c>
      <c r="D28" s="309">
        <v>85260669</v>
      </c>
      <c r="E28" s="335">
        <v>85260669</v>
      </c>
      <c r="F28" s="309">
        <v>29151047</v>
      </c>
      <c r="G28" s="252">
        <f t="shared" si="9"/>
        <v>34.190497613852877</v>
      </c>
      <c r="H28" s="252">
        <f t="shared" si="10"/>
        <v>34.190497613852877</v>
      </c>
      <c r="I28" s="253">
        <f t="shared" si="11"/>
        <v>56109622</v>
      </c>
      <c r="J28" s="253">
        <f t="shared" si="12"/>
        <v>56109622</v>
      </c>
      <c r="K28" s="197"/>
      <c r="L28" s="212"/>
    </row>
    <row r="29" spans="1:13" ht="34.5" customHeight="1" x14ac:dyDescent="0.25">
      <c r="A29" s="36">
        <v>17</v>
      </c>
      <c r="B29" s="265" t="s">
        <v>408</v>
      </c>
      <c r="C29" s="196" t="s">
        <v>178</v>
      </c>
      <c r="D29" s="309">
        <v>995404</v>
      </c>
      <c r="E29" s="335">
        <v>995403.6</v>
      </c>
      <c r="F29" s="309">
        <f>'RO 2025 Januari'!E99</f>
        <v>0</v>
      </c>
      <c r="G29" s="252">
        <f t="shared" si="9"/>
        <v>0</v>
      </c>
      <c r="H29" s="252">
        <f t="shared" si="10"/>
        <v>0</v>
      </c>
      <c r="I29" s="253">
        <f t="shared" si="11"/>
        <v>995404</v>
      </c>
      <c r="J29" s="253">
        <f t="shared" si="12"/>
        <v>995403.6</v>
      </c>
      <c r="K29" s="197" t="s">
        <v>489</v>
      </c>
      <c r="L29" s="212"/>
    </row>
    <row r="30" spans="1:13" ht="34.5" customHeight="1" x14ac:dyDescent="0.25">
      <c r="A30" s="36">
        <v>18</v>
      </c>
      <c r="B30" s="265" t="s">
        <v>409</v>
      </c>
      <c r="C30" s="196" t="s">
        <v>18</v>
      </c>
      <c r="D30" s="309">
        <v>85750000</v>
      </c>
      <c r="E30" s="335">
        <v>85750000</v>
      </c>
      <c r="F30" s="309">
        <v>19750000</v>
      </c>
      <c r="G30" s="252">
        <f t="shared" si="9"/>
        <v>23.03206997084548</v>
      </c>
      <c r="H30" s="252">
        <f t="shared" si="10"/>
        <v>23.03206997084548</v>
      </c>
      <c r="I30" s="253">
        <f t="shared" si="11"/>
        <v>66000000</v>
      </c>
      <c r="J30" s="253">
        <f t="shared" si="12"/>
        <v>66000000</v>
      </c>
      <c r="K30" s="197"/>
      <c r="L30" s="212"/>
    </row>
    <row r="31" spans="1:13" ht="34.5" customHeight="1" x14ac:dyDescent="0.25">
      <c r="A31" s="36">
        <v>19</v>
      </c>
      <c r="B31" s="265" t="s">
        <v>410</v>
      </c>
      <c r="C31" s="196" t="s">
        <v>19</v>
      </c>
      <c r="D31" s="309">
        <v>355100000</v>
      </c>
      <c r="E31" s="335">
        <v>71696500</v>
      </c>
      <c r="F31" s="309">
        <v>24385290</v>
      </c>
      <c r="G31" s="252">
        <f t="shared" si="9"/>
        <v>6.8671613629963391</v>
      </c>
      <c r="H31" s="252">
        <f t="shared" si="10"/>
        <v>34.011827634542833</v>
      </c>
      <c r="I31" s="253">
        <f t="shared" si="11"/>
        <v>330714710</v>
      </c>
      <c r="J31" s="253">
        <f t="shared" si="12"/>
        <v>47311210</v>
      </c>
      <c r="K31" s="197"/>
      <c r="L31" s="212"/>
    </row>
    <row r="32" spans="1:13" ht="34.5" customHeight="1" x14ac:dyDescent="0.25">
      <c r="A32" s="209">
        <v>20</v>
      </c>
      <c r="B32" s="265" t="s">
        <v>411</v>
      </c>
      <c r="C32" s="200" t="s">
        <v>20</v>
      </c>
      <c r="D32" s="309">
        <v>198091734</v>
      </c>
      <c r="E32" s="335">
        <v>198091733.30000001</v>
      </c>
      <c r="F32" s="309">
        <f>'RO 2025 Januari'!E107</f>
        <v>0</v>
      </c>
      <c r="G32" s="252">
        <f t="shared" si="9"/>
        <v>0</v>
      </c>
      <c r="H32" s="252">
        <f t="shared" si="10"/>
        <v>0</v>
      </c>
      <c r="I32" s="253">
        <f t="shared" si="11"/>
        <v>198091734</v>
      </c>
      <c r="J32" s="253">
        <f t="shared" si="12"/>
        <v>198091733.30000001</v>
      </c>
      <c r="K32" s="201" t="s">
        <v>489</v>
      </c>
      <c r="L32" s="212"/>
    </row>
    <row r="33" spans="1:13" ht="34.5" customHeight="1" x14ac:dyDescent="0.25">
      <c r="A33" s="202" t="s">
        <v>114</v>
      </c>
      <c r="B33" s="266" t="s">
        <v>412</v>
      </c>
      <c r="C33" s="203" t="s">
        <v>179</v>
      </c>
      <c r="D33" s="247">
        <f>D34</f>
        <v>182340788</v>
      </c>
      <c r="E33" s="349">
        <f>E34</f>
        <v>182340787.80000001</v>
      </c>
      <c r="F33" s="247">
        <f>F34</f>
        <v>0</v>
      </c>
      <c r="G33" s="248">
        <f>F33/D33*100</f>
        <v>0</v>
      </c>
      <c r="H33" s="248">
        <f>F33/E33*100</f>
        <v>0</v>
      </c>
      <c r="I33" s="249">
        <f>I34</f>
        <v>182340788</v>
      </c>
      <c r="J33" s="249">
        <f>J34</f>
        <v>182340787.80000001</v>
      </c>
      <c r="K33" s="213"/>
      <c r="L33" s="212"/>
    </row>
    <row r="34" spans="1:13" ht="34.5" customHeight="1" x14ac:dyDescent="0.25">
      <c r="A34" s="195">
        <v>21</v>
      </c>
      <c r="B34" s="267" t="s">
        <v>413</v>
      </c>
      <c r="C34" s="214" t="s">
        <v>21</v>
      </c>
      <c r="D34" s="336">
        <v>182340788</v>
      </c>
      <c r="E34" s="337">
        <v>182340787.80000001</v>
      </c>
      <c r="F34" s="336">
        <f>'RO 2025 Januari'!E112</f>
        <v>0</v>
      </c>
      <c r="G34" s="252">
        <f>F34/D34*100</f>
        <v>0</v>
      </c>
      <c r="H34" s="252">
        <f>F34/E34*100</f>
        <v>0</v>
      </c>
      <c r="I34" s="253">
        <f>D34-F34</f>
        <v>182340788</v>
      </c>
      <c r="J34" s="253">
        <f>E34-F34</f>
        <v>182340787.80000001</v>
      </c>
      <c r="K34" s="197" t="s">
        <v>489</v>
      </c>
      <c r="L34" s="212"/>
    </row>
    <row r="35" spans="1:13" ht="34.5" customHeight="1" x14ac:dyDescent="0.25">
      <c r="A35" s="215" t="s">
        <v>115</v>
      </c>
      <c r="B35" s="269" t="s">
        <v>414</v>
      </c>
      <c r="C35" s="217" t="s">
        <v>180</v>
      </c>
      <c r="D35" s="270">
        <f>SUM(D36:D38)</f>
        <v>2383470223</v>
      </c>
      <c r="E35" s="351">
        <f>SUM(E36:E38)</f>
        <v>2383470223</v>
      </c>
      <c r="F35" s="270">
        <f>SUM(F36:F38)</f>
        <v>891095386</v>
      </c>
      <c r="G35" s="248">
        <f>F35/D35*100</f>
        <v>37.38647025673373</v>
      </c>
      <c r="H35" s="248">
        <f>F35/E35*100</f>
        <v>37.38647025673373</v>
      </c>
      <c r="I35" s="271">
        <f>SUM(I36:I38)</f>
        <v>1492374837</v>
      </c>
      <c r="J35" s="271">
        <f>SUM(J36:J38)</f>
        <v>1492374837</v>
      </c>
      <c r="K35" s="218"/>
      <c r="L35" s="212"/>
      <c r="M35" s="205"/>
    </row>
    <row r="36" spans="1:13" ht="34.5" customHeight="1" x14ac:dyDescent="0.25">
      <c r="A36" s="219">
        <v>22</v>
      </c>
      <c r="B36" s="272" t="s">
        <v>415</v>
      </c>
      <c r="C36" s="210" t="s">
        <v>22</v>
      </c>
      <c r="D36" s="309">
        <v>654116904</v>
      </c>
      <c r="E36" s="335">
        <v>654116904</v>
      </c>
      <c r="F36" s="309">
        <v>229920946</v>
      </c>
      <c r="G36" s="252">
        <f t="shared" ref="G36:G38" si="13">F36/D36*100</f>
        <v>35.149824839261456</v>
      </c>
      <c r="H36" s="252">
        <f t="shared" ref="H36:H38" si="14">F36/E36*100</f>
        <v>35.149824839261456</v>
      </c>
      <c r="I36" s="253">
        <f t="shared" ref="I36:I38" si="15">D36-F36</f>
        <v>424195958</v>
      </c>
      <c r="J36" s="253">
        <f t="shared" ref="J36:J38" si="16">E36-F36</f>
        <v>424195958</v>
      </c>
      <c r="K36" s="211"/>
      <c r="L36" s="212"/>
      <c r="M36" s="205"/>
    </row>
    <row r="37" spans="1:13" ht="34.5" customHeight="1" x14ac:dyDescent="0.25">
      <c r="A37" s="195">
        <v>23</v>
      </c>
      <c r="B37" s="272" t="s">
        <v>416</v>
      </c>
      <c r="C37" s="196" t="s">
        <v>23</v>
      </c>
      <c r="D37" s="309">
        <v>248734007</v>
      </c>
      <c r="E37" s="335">
        <v>248734007</v>
      </c>
      <c r="F37" s="309">
        <v>90698200</v>
      </c>
      <c r="G37" s="252">
        <f t="shared" si="13"/>
        <v>36.463932332340868</v>
      </c>
      <c r="H37" s="252">
        <f t="shared" si="14"/>
        <v>36.463932332340868</v>
      </c>
      <c r="I37" s="253">
        <f t="shared" si="15"/>
        <v>158035807</v>
      </c>
      <c r="J37" s="253">
        <f t="shared" si="16"/>
        <v>158035807</v>
      </c>
      <c r="K37" s="273"/>
      <c r="L37" s="212"/>
      <c r="M37" s="205"/>
    </row>
    <row r="38" spans="1:13" ht="34.5" customHeight="1" x14ac:dyDescent="0.25">
      <c r="A38" s="195">
        <v>24</v>
      </c>
      <c r="B38" s="272" t="s">
        <v>417</v>
      </c>
      <c r="C38" s="196" t="s">
        <v>24</v>
      </c>
      <c r="D38" s="311">
        <v>1480619312</v>
      </c>
      <c r="E38" s="352">
        <v>1480619312</v>
      </c>
      <c r="F38" s="309">
        <v>570476240</v>
      </c>
      <c r="G38" s="252">
        <f t="shared" si="13"/>
        <v>38.529569037527182</v>
      </c>
      <c r="H38" s="252">
        <f t="shared" si="14"/>
        <v>38.529569037527182</v>
      </c>
      <c r="I38" s="253">
        <f t="shared" si="15"/>
        <v>910143072</v>
      </c>
      <c r="J38" s="253">
        <f t="shared" si="16"/>
        <v>910143072</v>
      </c>
      <c r="K38" s="275"/>
      <c r="L38" s="212"/>
    </row>
    <row r="39" spans="1:13" ht="34.5" customHeight="1" x14ac:dyDescent="0.25">
      <c r="A39" s="215" t="s">
        <v>116</v>
      </c>
      <c r="B39" s="269" t="s">
        <v>418</v>
      </c>
      <c r="C39" s="217" t="s">
        <v>181</v>
      </c>
      <c r="D39" s="276">
        <f>SUM(D40:D43)</f>
        <v>1026784786</v>
      </c>
      <c r="E39" s="353">
        <f>SUM(E40:E43)</f>
        <v>977200513</v>
      </c>
      <c r="F39" s="276">
        <f>SUM(F40:F43)</f>
        <v>288528523</v>
      </c>
      <c r="G39" s="248">
        <f>F39/D39*100</f>
        <v>28.100194601052454</v>
      </c>
      <c r="H39" s="248">
        <f>F39/E39*100</f>
        <v>29.526030652012153</v>
      </c>
      <c r="I39" s="277">
        <f>SUM(I40:I43)</f>
        <v>738256263</v>
      </c>
      <c r="J39" s="277">
        <f>SUM(J40:J43)</f>
        <v>688671990</v>
      </c>
      <c r="K39" s="278"/>
      <c r="L39" s="212"/>
    </row>
    <row r="40" spans="1:13" ht="50.25" customHeight="1" x14ac:dyDescent="0.25">
      <c r="A40" s="219">
        <v>25</v>
      </c>
      <c r="B40" s="272" t="s">
        <v>419</v>
      </c>
      <c r="C40" s="210" t="s">
        <v>182</v>
      </c>
      <c r="D40" s="309">
        <v>43959999</v>
      </c>
      <c r="E40" s="335">
        <v>39910050</v>
      </c>
      <c r="F40" s="309">
        <v>21313283</v>
      </c>
      <c r="G40" s="252">
        <f t="shared" ref="G40:G43" si="17">F40/D40*100</f>
        <v>48.483356425918025</v>
      </c>
      <c r="H40" s="252">
        <f t="shared" ref="H40:H50" si="18">F40/E40*100</f>
        <v>53.403298166752492</v>
      </c>
      <c r="I40" s="253">
        <f t="shared" ref="I40:I43" si="19">D40-F40</f>
        <v>22646716</v>
      </c>
      <c r="J40" s="253">
        <f t="shared" ref="J40:J43" si="20">E40-F40</f>
        <v>18596767</v>
      </c>
      <c r="K40" s="211"/>
      <c r="L40" s="212"/>
    </row>
    <row r="41" spans="1:13" ht="34.5" customHeight="1" x14ac:dyDescent="0.25">
      <c r="A41" s="195">
        <v>26</v>
      </c>
      <c r="B41" s="272" t="s">
        <v>421</v>
      </c>
      <c r="C41" s="196" t="s">
        <v>183</v>
      </c>
      <c r="D41" s="309">
        <v>387108164</v>
      </c>
      <c r="E41" s="335">
        <v>341573840</v>
      </c>
      <c r="F41" s="309">
        <v>111703000</v>
      </c>
      <c r="G41" s="252">
        <f t="shared" si="17"/>
        <v>28.855759291090539</v>
      </c>
      <c r="H41" s="252">
        <f t="shared" si="18"/>
        <v>32.702445831331815</v>
      </c>
      <c r="I41" s="253">
        <f t="shared" si="19"/>
        <v>275405164</v>
      </c>
      <c r="J41" s="253">
        <f t="shared" si="20"/>
        <v>229870840</v>
      </c>
      <c r="K41" s="197"/>
      <c r="L41" s="212"/>
      <c r="M41" s="205"/>
    </row>
    <row r="42" spans="1:13" ht="34.5" customHeight="1" x14ac:dyDescent="0.25">
      <c r="A42" s="195">
        <v>27</v>
      </c>
      <c r="B42" s="272" t="s">
        <v>420</v>
      </c>
      <c r="C42" s="196" t="s">
        <v>25</v>
      </c>
      <c r="D42" s="309">
        <v>30269700</v>
      </c>
      <c r="E42" s="335">
        <v>30269700</v>
      </c>
      <c r="F42" s="309">
        <v>12397000</v>
      </c>
      <c r="G42" s="252">
        <f t="shared" si="17"/>
        <v>40.955146565707622</v>
      </c>
      <c r="H42" s="252">
        <f t="shared" si="18"/>
        <v>40.955146565707622</v>
      </c>
      <c r="I42" s="253">
        <f t="shared" si="19"/>
        <v>17872700</v>
      </c>
      <c r="J42" s="253">
        <f t="shared" si="20"/>
        <v>17872700</v>
      </c>
      <c r="K42" s="197"/>
      <c r="L42" s="212"/>
    </row>
    <row r="43" spans="1:13" ht="34.5" customHeight="1" x14ac:dyDescent="0.25">
      <c r="A43" s="195">
        <v>28</v>
      </c>
      <c r="B43" s="279" t="s">
        <v>422</v>
      </c>
      <c r="C43" s="196" t="s">
        <v>152</v>
      </c>
      <c r="D43" s="311">
        <v>565446923</v>
      </c>
      <c r="E43" s="354">
        <v>565446923</v>
      </c>
      <c r="F43" s="309">
        <v>143115240</v>
      </c>
      <c r="G43" s="252">
        <f t="shared" si="17"/>
        <v>25.310110317816694</v>
      </c>
      <c r="H43" s="252">
        <f t="shared" si="18"/>
        <v>25.310110317816694</v>
      </c>
      <c r="I43" s="253">
        <f t="shared" si="19"/>
        <v>422331683</v>
      </c>
      <c r="J43" s="253">
        <f t="shared" si="20"/>
        <v>422331683</v>
      </c>
      <c r="K43" s="338" t="s">
        <v>490</v>
      </c>
      <c r="L43" s="212"/>
      <c r="M43" s="205"/>
    </row>
    <row r="44" spans="1:13" ht="34.5" customHeight="1" x14ac:dyDescent="0.25">
      <c r="A44" s="220" t="s">
        <v>111</v>
      </c>
      <c r="B44" s="221" t="s">
        <v>142</v>
      </c>
      <c r="C44" s="222" t="s">
        <v>27</v>
      </c>
      <c r="D44" s="281">
        <f>D45+D51+D55+D60</f>
        <v>7617268130</v>
      </c>
      <c r="E44" s="355">
        <f>E45+E51+E55+E60</f>
        <v>5404104202.5499992</v>
      </c>
      <c r="F44" s="281">
        <f>F45+F51+F55+F60</f>
        <v>1105772075</v>
      </c>
      <c r="G44" s="282">
        <f>F44/D44*100</f>
        <v>14.516648962966203</v>
      </c>
      <c r="H44" s="282">
        <f t="shared" si="18"/>
        <v>20.461708981818422</v>
      </c>
      <c r="I44" s="283">
        <f>I45+I51+I55+I60</f>
        <v>6511496055</v>
      </c>
      <c r="J44" s="283">
        <f>J45+J51+J55+J60</f>
        <v>4298332127.5499992</v>
      </c>
      <c r="K44" s="223"/>
      <c r="L44" s="212"/>
    </row>
    <row r="45" spans="1:13" ht="34.5" customHeight="1" x14ac:dyDescent="0.25">
      <c r="A45" s="202" t="s">
        <v>118</v>
      </c>
      <c r="B45" s="202" t="s">
        <v>143</v>
      </c>
      <c r="C45" s="203" t="s">
        <v>184</v>
      </c>
      <c r="D45" s="276">
        <f>SUM(D46:D50)</f>
        <v>1692259933</v>
      </c>
      <c r="E45" s="353">
        <f>SUM(E46:E50)</f>
        <v>1267226686.2</v>
      </c>
      <c r="F45" s="276">
        <f>SUM(F46:F50)</f>
        <v>256478199</v>
      </c>
      <c r="G45" s="248">
        <f>F45/D45*100</f>
        <v>15.155957663390474</v>
      </c>
      <c r="H45" s="248">
        <f t="shared" si="18"/>
        <v>20.239330641709778</v>
      </c>
      <c r="I45" s="277">
        <f>SUM(I46:I50)</f>
        <v>1435781734</v>
      </c>
      <c r="J45" s="277">
        <f>SUM(J46:J50)</f>
        <v>1010748487.2</v>
      </c>
      <c r="K45" s="224"/>
      <c r="L45" s="212"/>
    </row>
    <row r="46" spans="1:13" ht="34.5" customHeight="1" x14ac:dyDescent="0.25">
      <c r="A46" s="195">
        <v>29</v>
      </c>
      <c r="B46" s="195" t="s">
        <v>337</v>
      </c>
      <c r="C46" s="196" t="s">
        <v>28</v>
      </c>
      <c r="D46" s="339">
        <v>276073320</v>
      </c>
      <c r="E46" s="340">
        <v>145528458.40000001</v>
      </c>
      <c r="F46" s="339">
        <v>43031500</v>
      </c>
      <c r="G46" s="252">
        <f t="shared" ref="G46:G50" si="21">F46/D46*100</f>
        <v>15.5869824726272</v>
      </c>
      <c r="H46" s="252">
        <f t="shared" si="18"/>
        <v>29.569130651905539</v>
      </c>
      <c r="I46" s="253">
        <f t="shared" ref="I46:I50" si="22">D46-F46</f>
        <v>233041820</v>
      </c>
      <c r="J46" s="253">
        <f t="shared" ref="J46:J50" si="23">E46-F46</f>
        <v>102496958.40000001</v>
      </c>
      <c r="K46" s="197"/>
      <c r="L46" s="212"/>
    </row>
    <row r="47" spans="1:13" ht="34.5" customHeight="1" x14ac:dyDescent="0.25">
      <c r="A47" s="195">
        <v>30</v>
      </c>
      <c r="B47" s="195" t="s">
        <v>338</v>
      </c>
      <c r="C47" s="38" t="s">
        <v>29</v>
      </c>
      <c r="D47" s="339">
        <v>518939289</v>
      </c>
      <c r="E47" s="340">
        <v>488425504.89999998</v>
      </c>
      <c r="F47" s="339">
        <v>161997499</v>
      </c>
      <c r="G47" s="252">
        <f t="shared" si="21"/>
        <v>31.217042616328094</v>
      </c>
      <c r="H47" s="252">
        <f t="shared" si="18"/>
        <v>33.167289049159564</v>
      </c>
      <c r="I47" s="253">
        <f t="shared" si="22"/>
        <v>356941790</v>
      </c>
      <c r="J47" s="253">
        <f t="shared" si="23"/>
        <v>326428005.89999998</v>
      </c>
      <c r="K47" s="197"/>
      <c r="L47" s="212"/>
    </row>
    <row r="48" spans="1:13" ht="34.5" customHeight="1" x14ac:dyDescent="0.25">
      <c r="A48" s="195">
        <v>31</v>
      </c>
      <c r="B48" s="195" t="s">
        <v>339</v>
      </c>
      <c r="C48" s="38" t="s">
        <v>30</v>
      </c>
      <c r="D48" s="339">
        <v>440135405</v>
      </c>
      <c r="E48" s="340">
        <v>301751567.89999998</v>
      </c>
      <c r="F48" s="339">
        <v>51449200</v>
      </c>
      <c r="G48" s="252">
        <f t="shared" si="21"/>
        <v>11.689402719147305</v>
      </c>
      <c r="H48" s="252">
        <f t="shared" si="18"/>
        <v>17.050184811980891</v>
      </c>
      <c r="I48" s="253">
        <f t="shared" si="22"/>
        <v>388686205</v>
      </c>
      <c r="J48" s="253">
        <f t="shared" si="23"/>
        <v>250302367.89999998</v>
      </c>
      <c r="K48" s="197"/>
      <c r="L48" s="212"/>
    </row>
    <row r="49" spans="1:13" ht="34.5" customHeight="1" x14ac:dyDescent="0.25">
      <c r="A49" s="36">
        <v>32</v>
      </c>
      <c r="B49" s="36" t="s">
        <v>340</v>
      </c>
      <c r="C49" s="38" t="s">
        <v>31</v>
      </c>
      <c r="D49" s="339">
        <v>218256750</v>
      </c>
      <c r="E49" s="340">
        <v>121591087.7</v>
      </c>
      <c r="F49" s="339">
        <f>'RO 2025 Januari'!E206</f>
        <v>0</v>
      </c>
      <c r="G49" s="252">
        <f t="shared" si="21"/>
        <v>0</v>
      </c>
      <c r="H49" s="252">
        <f t="shared" si="18"/>
        <v>0</v>
      </c>
      <c r="I49" s="253">
        <f t="shared" si="22"/>
        <v>218256750</v>
      </c>
      <c r="J49" s="253">
        <f t="shared" si="23"/>
        <v>121591087.7</v>
      </c>
      <c r="K49" s="197"/>
      <c r="L49" s="212"/>
    </row>
    <row r="50" spans="1:13" ht="34.5" customHeight="1" x14ac:dyDescent="0.25">
      <c r="A50" s="199">
        <v>33</v>
      </c>
      <c r="B50" s="199" t="s">
        <v>341</v>
      </c>
      <c r="C50" s="225" t="s">
        <v>32</v>
      </c>
      <c r="D50" s="339">
        <v>238855169</v>
      </c>
      <c r="E50" s="340">
        <v>209930067.30000001</v>
      </c>
      <c r="F50" s="339">
        <f>'RO 2025 Januari'!E215</f>
        <v>0</v>
      </c>
      <c r="G50" s="252">
        <f t="shared" si="21"/>
        <v>0</v>
      </c>
      <c r="H50" s="252">
        <f t="shared" si="18"/>
        <v>0</v>
      </c>
      <c r="I50" s="253">
        <f t="shared" si="22"/>
        <v>238855169</v>
      </c>
      <c r="J50" s="253">
        <f t="shared" si="23"/>
        <v>209930067.30000001</v>
      </c>
      <c r="K50" s="201"/>
      <c r="L50" s="212"/>
    </row>
    <row r="51" spans="1:13" ht="34.5" customHeight="1" x14ac:dyDescent="0.25">
      <c r="A51" s="202" t="s">
        <v>119</v>
      </c>
      <c r="B51" s="202" t="s">
        <v>144</v>
      </c>
      <c r="C51" s="203" t="s">
        <v>185</v>
      </c>
      <c r="D51" s="276">
        <f>SUM(D52:D54)</f>
        <v>2464906700</v>
      </c>
      <c r="E51" s="353">
        <f>SUM(E52:E54)</f>
        <v>1864596521</v>
      </c>
      <c r="F51" s="276">
        <f>SUM(F52:F54)</f>
        <v>185148450</v>
      </c>
      <c r="G51" s="248">
        <f>F51/D51*100</f>
        <v>7.5113776111688129</v>
      </c>
      <c r="H51" s="248">
        <f>F51/E51*100</f>
        <v>9.9296790439522642</v>
      </c>
      <c r="I51" s="277">
        <f>SUM(I52:I54)</f>
        <v>2279758250</v>
      </c>
      <c r="J51" s="277">
        <f>SUM(J52:J54)</f>
        <v>1679448071</v>
      </c>
      <c r="K51" s="204"/>
      <c r="L51" s="212"/>
    </row>
    <row r="52" spans="1:13" ht="34.5" customHeight="1" x14ac:dyDescent="0.25">
      <c r="A52" s="195">
        <v>34</v>
      </c>
      <c r="B52" s="195" t="s">
        <v>342</v>
      </c>
      <c r="C52" s="196" t="s">
        <v>33</v>
      </c>
      <c r="D52" s="309">
        <v>509698900</v>
      </c>
      <c r="E52" s="335">
        <v>372219000</v>
      </c>
      <c r="F52" s="309">
        <v>85184000</v>
      </c>
      <c r="G52" s="252">
        <f t="shared" ref="G52:G54" si="24">F52/D52*100</f>
        <v>16.712612093139693</v>
      </c>
      <c r="H52" s="252">
        <f t="shared" ref="H52:H54" si="25">F52/E52*100</f>
        <v>22.885451844209996</v>
      </c>
      <c r="I52" s="253">
        <f t="shared" ref="I52:I54" si="26">D52-F52</f>
        <v>424514900</v>
      </c>
      <c r="J52" s="253">
        <f t="shared" ref="J52:J54" si="27">E52-F52</f>
        <v>287035000</v>
      </c>
      <c r="K52" s="197"/>
      <c r="L52" s="212"/>
      <c r="M52" s="184"/>
    </row>
    <row r="53" spans="1:13" ht="34.5" customHeight="1" x14ac:dyDescent="0.25">
      <c r="A53" s="195">
        <v>35</v>
      </c>
      <c r="B53" s="195" t="s">
        <v>343</v>
      </c>
      <c r="C53" s="38" t="s">
        <v>34</v>
      </c>
      <c r="D53" s="309">
        <v>333160800</v>
      </c>
      <c r="E53" s="335">
        <v>140870581</v>
      </c>
      <c r="F53" s="309">
        <v>63898000</v>
      </c>
      <c r="G53" s="252">
        <f t="shared" si="24"/>
        <v>19.17932721976895</v>
      </c>
      <c r="H53" s="252">
        <f t="shared" si="25"/>
        <v>45.359364280608737</v>
      </c>
      <c r="I53" s="253">
        <f t="shared" si="26"/>
        <v>269262800</v>
      </c>
      <c r="J53" s="253">
        <f t="shared" si="27"/>
        <v>76972581</v>
      </c>
      <c r="K53" s="197"/>
      <c r="L53" s="212"/>
    </row>
    <row r="54" spans="1:13" ht="34.5" customHeight="1" x14ac:dyDescent="0.25">
      <c r="A54" s="209">
        <v>36</v>
      </c>
      <c r="B54" s="209" t="s">
        <v>344</v>
      </c>
      <c r="C54" s="225" t="s">
        <v>35</v>
      </c>
      <c r="D54" s="309">
        <v>1622047000</v>
      </c>
      <c r="E54" s="335">
        <v>1351506940</v>
      </c>
      <c r="F54" s="309">
        <v>36066450</v>
      </c>
      <c r="G54" s="252">
        <f t="shared" si="24"/>
        <v>2.2235144850919859</v>
      </c>
      <c r="H54" s="252">
        <f t="shared" si="25"/>
        <v>2.6686100479809594</v>
      </c>
      <c r="I54" s="253">
        <f t="shared" si="26"/>
        <v>1585980550</v>
      </c>
      <c r="J54" s="253">
        <f t="shared" si="27"/>
        <v>1315440490</v>
      </c>
      <c r="K54" s="226"/>
      <c r="L54" s="212"/>
    </row>
    <row r="55" spans="1:13" ht="34.5" customHeight="1" x14ac:dyDescent="0.25">
      <c r="A55" s="91" t="s">
        <v>117</v>
      </c>
      <c r="B55" s="91" t="s">
        <v>141</v>
      </c>
      <c r="C55" s="93" t="s">
        <v>186</v>
      </c>
      <c r="D55" s="276">
        <f>SUM(D56:D59)</f>
        <v>1540353297</v>
      </c>
      <c r="E55" s="353">
        <f>SUM(E56:E59)</f>
        <v>1153433735.3499999</v>
      </c>
      <c r="F55" s="276">
        <f>SUM(F56:F59)</f>
        <v>420274726</v>
      </c>
      <c r="G55" s="248">
        <f>F55/D55*100</f>
        <v>27.28430723123904</v>
      </c>
      <c r="H55" s="248">
        <f>F55/E55*100</f>
        <v>36.436833180752345</v>
      </c>
      <c r="I55" s="277">
        <f>SUM(I56:I59)</f>
        <v>1120078571</v>
      </c>
      <c r="J55" s="277">
        <f>SUM(J56:J59)</f>
        <v>733159009.35000002</v>
      </c>
      <c r="K55" s="227"/>
      <c r="L55" s="212"/>
    </row>
    <row r="56" spans="1:13" ht="34.5" customHeight="1" x14ac:dyDescent="0.25">
      <c r="A56" s="195">
        <v>37</v>
      </c>
      <c r="B56" s="195" t="s">
        <v>345</v>
      </c>
      <c r="C56" s="196" t="s">
        <v>36</v>
      </c>
      <c r="D56" s="309">
        <v>445738906</v>
      </c>
      <c r="E56" s="335">
        <v>373924956.35000002</v>
      </c>
      <c r="F56" s="309">
        <v>4199000</v>
      </c>
      <c r="G56" s="252">
        <f t="shared" ref="G56:G59" si="28">F56/D56*100</f>
        <v>0.9420312975776004</v>
      </c>
      <c r="H56" s="252">
        <f t="shared" ref="H56:H59" si="29">F56/E56*100</f>
        <v>1.1229525948168235</v>
      </c>
      <c r="I56" s="253">
        <f t="shared" ref="I56:I59" si="30">D56-F56</f>
        <v>441539906</v>
      </c>
      <c r="J56" s="253">
        <f t="shared" ref="J56:J59" si="31">E56-F56</f>
        <v>369725956.35000002</v>
      </c>
      <c r="K56" s="197"/>
      <c r="L56" s="212"/>
    </row>
    <row r="57" spans="1:13" ht="34.5" customHeight="1" x14ac:dyDescent="0.25">
      <c r="A57" s="195">
        <v>38</v>
      </c>
      <c r="B57" s="195" t="s">
        <v>346</v>
      </c>
      <c r="C57" s="196" t="s">
        <v>37</v>
      </c>
      <c r="D57" s="309">
        <v>742777191</v>
      </c>
      <c r="E57" s="335">
        <v>621292409</v>
      </c>
      <c r="F57" s="309">
        <v>375245450</v>
      </c>
      <c r="G57" s="252">
        <f t="shared" si="28"/>
        <v>50.519247837269688</v>
      </c>
      <c r="H57" s="252">
        <f t="shared" si="29"/>
        <v>60.397559114552138</v>
      </c>
      <c r="I57" s="253">
        <f t="shared" si="30"/>
        <v>367531741</v>
      </c>
      <c r="J57" s="253">
        <f t="shared" si="31"/>
        <v>246046959</v>
      </c>
      <c r="K57" s="197"/>
      <c r="L57" s="212"/>
      <c r="M57" s="205"/>
    </row>
    <row r="58" spans="1:13" ht="34.5" customHeight="1" x14ac:dyDescent="0.25">
      <c r="A58" s="195">
        <v>39</v>
      </c>
      <c r="B58" s="195" t="s">
        <v>347</v>
      </c>
      <c r="C58" s="38" t="s">
        <v>38</v>
      </c>
      <c r="D58" s="309">
        <v>296957500</v>
      </c>
      <c r="E58" s="335">
        <v>126508840</v>
      </c>
      <c r="F58" s="309">
        <v>39287746</v>
      </c>
      <c r="G58" s="252">
        <f t="shared" si="28"/>
        <v>13.230090501165993</v>
      </c>
      <c r="H58" s="252">
        <f t="shared" si="29"/>
        <v>31.055336528261584</v>
      </c>
      <c r="I58" s="253">
        <f t="shared" si="30"/>
        <v>257669754</v>
      </c>
      <c r="J58" s="253">
        <f t="shared" si="31"/>
        <v>87221094</v>
      </c>
      <c r="K58" s="197"/>
      <c r="L58" s="212"/>
      <c r="M58" s="184"/>
    </row>
    <row r="59" spans="1:13" ht="34.5" customHeight="1" x14ac:dyDescent="0.25">
      <c r="A59" s="195">
        <v>40</v>
      </c>
      <c r="B59" s="195" t="s">
        <v>348</v>
      </c>
      <c r="C59" s="38" t="s">
        <v>39</v>
      </c>
      <c r="D59" s="311">
        <v>54879700</v>
      </c>
      <c r="E59" s="352">
        <v>31707530</v>
      </c>
      <c r="F59" s="309">
        <v>1542530</v>
      </c>
      <c r="G59" s="252">
        <f t="shared" si="28"/>
        <v>2.8107478721640242</v>
      </c>
      <c r="H59" s="252">
        <f t="shared" si="29"/>
        <v>4.8648696382215837</v>
      </c>
      <c r="I59" s="253">
        <f t="shared" si="30"/>
        <v>53337170</v>
      </c>
      <c r="J59" s="253">
        <f t="shared" si="31"/>
        <v>30165000</v>
      </c>
      <c r="K59" s="286"/>
      <c r="L59" s="212"/>
      <c r="M59" s="184"/>
    </row>
    <row r="60" spans="1:13" ht="34.5" customHeight="1" x14ac:dyDescent="0.25">
      <c r="A60" s="215" t="s">
        <v>120</v>
      </c>
      <c r="B60" s="216" t="s">
        <v>145</v>
      </c>
      <c r="C60" s="125" t="s">
        <v>187</v>
      </c>
      <c r="D60" s="276">
        <f>SUM(D61:D65)</f>
        <v>1919748200</v>
      </c>
      <c r="E60" s="353">
        <f>SUM(E61:E65)</f>
        <v>1118847260</v>
      </c>
      <c r="F60" s="276">
        <f>SUM(F61:F65)</f>
        <v>243870700</v>
      </c>
      <c r="G60" s="248">
        <f>F60/D60*100</f>
        <v>12.703264938599759</v>
      </c>
      <c r="H60" s="248">
        <f>F60/E60*100</f>
        <v>21.796603407689446</v>
      </c>
      <c r="I60" s="277">
        <f>SUM(I61:I65)</f>
        <v>1675877500</v>
      </c>
      <c r="J60" s="277">
        <f>SUM(J61:J65)</f>
        <v>874976560</v>
      </c>
      <c r="K60" s="218"/>
      <c r="L60" s="212"/>
      <c r="M60" s="184"/>
    </row>
    <row r="61" spans="1:13" s="207" customFormat="1" ht="34.5" customHeight="1" x14ac:dyDescent="0.25">
      <c r="A61" s="219">
        <v>41</v>
      </c>
      <c r="B61" s="219" t="s">
        <v>349</v>
      </c>
      <c r="C61" s="210" t="s">
        <v>40</v>
      </c>
      <c r="D61" s="309">
        <v>206887270</v>
      </c>
      <c r="E61" s="335">
        <v>142551940</v>
      </c>
      <c r="F61" s="309">
        <v>19222000</v>
      </c>
      <c r="G61" s="252">
        <f t="shared" ref="G61:G65" si="32">F61/D61*100</f>
        <v>9.2910501453279366</v>
      </c>
      <c r="H61" s="252">
        <f t="shared" ref="H61:H71" si="33">F61/E61*100</f>
        <v>13.484207931509035</v>
      </c>
      <c r="I61" s="253">
        <f t="shared" ref="I61:I65" si="34">D61-F61</f>
        <v>187665270</v>
      </c>
      <c r="J61" s="253">
        <f t="shared" ref="J61:J65" si="35">E61-F61</f>
        <v>123329940</v>
      </c>
      <c r="K61" s="211"/>
      <c r="L61" s="208"/>
      <c r="M61" s="208"/>
    </row>
    <row r="62" spans="1:13" ht="34.5" customHeight="1" x14ac:dyDescent="0.25">
      <c r="A62" s="195">
        <v>42</v>
      </c>
      <c r="B62" s="195" t="s">
        <v>350</v>
      </c>
      <c r="C62" s="38" t="s">
        <v>188</v>
      </c>
      <c r="D62" s="309">
        <v>1091979710</v>
      </c>
      <c r="E62" s="335">
        <v>631650620</v>
      </c>
      <c r="F62" s="309">
        <v>141211700</v>
      </c>
      <c r="G62" s="252">
        <f t="shared" si="32"/>
        <v>12.931714637811357</v>
      </c>
      <c r="H62" s="252">
        <f t="shared" si="33"/>
        <v>22.355982172549755</v>
      </c>
      <c r="I62" s="253">
        <f t="shared" si="34"/>
        <v>950768010</v>
      </c>
      <c r="J62" s="253">
        <f t="shared" si="35"/>
        <v>490438920</v>
      </c>
      <c r="K62" s="197"/>
      <c r="L62" s="212"/>
    </row>
    <row r="63" spans="1:13" ht="34.5" customHeight="1" x14ac:dyDescent="0.25">
      <c r="A63" s="195">
        <v>43</v>
      </c>
      <c r="B63" s="195" t="s">
        <v>351</v>
      </c>
      <c r="C63" s="38" t="s">
        <v>41</v>
      </c>
      <c r="D63" s="309">
        <v>489773780</v>
      </c>
      <c r="E63" s="335">
        <v>241119350</v>
      </c>
      <c r="F63" s="309">
        <v>61197000</v>
      </c>
      <c r="G63" s="252">
        <f t="shared" si="32"/>
        <v>12.494952261429756</v>
      </c>
      <c r="H63" s="252">
        <f t="shared" si="33"/>
        <v>25.380376979284325</v>
      </c>
      <c r="I63" s="253">
        <f t="shared" si="34"/>
        <v>428576780</v>
      </c>
      <c r="J63" s="253">
        <f t="shared" si="35"/>
        <v>179922350</v>
      </c>
      <c r="K63" s="197"/>
      <c r="L63" s="212"/>
    </row>
    <row r="64" spans="1:13" ht="34.5" customHeight="1" x14ac:dyDescent="0.25">
      <c r="A64" s="195">
        <v>44</v>
      </c>
      <c r="B64" s="195" t="s">
        <v>352</v>
      </c>
      <c r="C64" s="38" t="s">
        <v>42</v>
      </c>
      <c r="D64" s="309">
        <v>115254960</v>
      </c>
      <c r="E64" s="335">
        <v>90836010</v>
      </c>
      <c r="F64" s="309">
        <v>21540000</v>
      </c>
      <c r="G64" s="252">
        <f t="shared" si="32"/>
        <v>18.689000456032435</v>
      </c>
      <c r="H64" s="252">
        <f t="shared" si="33"/>
        <v>23.713062693969057</v>
      </c>
      <c r="I64" s="253">
        <f t="shared" si="34"/>
        <v>93714960</v>
      </c>
      <c r="J64" s="253">
        <f t="shared" si="35"/>
        <v>69296010</v>
      </c>
      <c r="K64" s="197"/>
    </row>
    <row r="65" spans="1:13" ht="34.5" customHeight="1" x14ac:dyDescent="0.25">
      <c r="A65" s="199">
        <v>45</v>
      </c>
      <c r="B65" s="199" t="s">
        <v>353</v>
      </c>
      <c r="C65" s="225" t="s">
        <v>43</v>
      </c>
      <c r="D65" s="309">
        <v>15852480</v>
      </c>
      <c r="E65" s="335">
        <v>12689340</v>
      </c>
      <c r="F65" s="309">
        <v>700000</v>
      </c>
      <c r="G65" s="252">
        <f t="shared" si="32"/>
        <v>4.4157128726861661</v>
      </c>
      <c r="H65" s="252">
        <f t="shared" si="33"/>
        <v>5.5164413594402859</v>
      </c>
      <c r="I65" s="253">
        <f t="shared" si="34"/>
        <v>15152480</v>
      </c>
      <c r="J65" s="253">
        <f t="shared" si="35"/>
        <v>11989340</v>
      </c>
      <c r="K65" s="201"/>
      <c r="M65" s="184"/>
    </row>
    <row r="66" spans="1:13" ht="34.5" customHeight="1" x14ac:dyDescent="0.25">
      <c r="A66" s="228" t="s">
        <v>112</v>
      </c>
      <c r="B66" s="228" t="s">
        <v>146</v>
      </c>
      <c r="C66" s="162" t="s">
        <v>45</v>
      </c>
      <c r="D66" s="287">
        <f>D67+D72</f>
        <v>7392150738</v>
      </c>
      <c r="E66" s="356">
        <f>E67+E72</f>
        <v>5344572132</v>
      </c>
      <c r="F66" s="287">
        <f>F67+F72</f>
        <v>1150730310</v>
      </c>
      <c r="G66" s="282">
        <f>F66/D66*100</f>
        <v>15.56692160083492</v>
      </c>
      <c r="H66" s="282">
        <f t="shared" si="33"/>
        <v>21.530821955047383</v>
      </c>
      <c r="I66" s="288">
        <f>I67+I72</f>
        <v>6241420428</v>
      </c>
      <c r="J66" s="288">
        <f>J67+J72</f>
        <v>4193841822</v>
      </c>
      <c r="K66" s="229"/>
    </row>
    <row r="67" spans="1:13" ht="34.5" customHeight="1" x14ac:dyDescent="0.25">
      <c r="A67" s="192" t="s">
        <v>121</v>
      </c>
      <c r="B67" s="192" t="s">
        <v>147</v>
      </c>
      <c r="C67" s="193" t="s">
        <v>46</v>
      </c>
      <c r="D67" s="289">
        <f>SUM(D68:D71)</f>
        <v>1865090596</v>
      </c>
      <c r="E67" s="357">
        <f>SUM(E68:E71)</f>
        <v>718349460</v>
      </c>
      <c r="F67" s="289">
        <f>SUM(F68:F71)</f>
        <v>443953410</v>
      </c>
      <c r="G67" s="248">
        <f>F67/D67*100</f>
        <v>23.803316093713232</v>
      </c>
      <c r="H67" s="248">
        <f t="shared" si="33"/>
        <v>61.801871473530447</v>
      </c>
      <c r="I67" s="290">
        <f>SUM(I68:I71)</f>
        <v>1421137186</v>
      </c>
      <c r="J67" s="290">
        <f>SUM(J68:J71)</f>
        <v>274396050</v>
      </c>
      <c r="K67" s="224"/>
    </row>
    <row r="68" spans="1:13" ht="81.75" customHeight="1" x14ac:dyDescent="0.25">
      <c r="A68" s="195">
        <v>46</v>
      </c>
      <c r="B68" s="195" t="s">
        <v>354</v>
      </c>
      <c r="C68" s="196" t="s">
        <v>189</v>
      </c>
      <c r="D68" s="309">
        <v>36500000</v>
      </c>
      <c r="E68" s="335">
        <v>13554500</v>
      </c>
      <c r="F68" s="309">
        <v>10014000</v>
      </c>
      <c r="G68" s="252">
        <f t="shared" ref="G68:G70" si="36">F68/D68*100</f>
        <v>27.435616438356163</v>
      </c>
      <c r="H68" s="252">
        <f t="shared" si="33"/>
        <v>73.87952340551108</v>
      </c>
      <c r="I68" s="253">
        <f t="shared" ref="I68:I71" si="37">D68-F68</f>
        <v>26486000</v>
      </c>
      <c r="J68" s="253">
        <f t="shared" ref="J68:J70" si="38">E68-F68</f>
        <v>3540500</v>
      </c>
      <c r="K68" s="197"/>
    </row>
    <row r="69" spans="1:13" s="184" customFormat="1" ht="81.75" customHeight="1" x14ac:dyDescent="0.25">
      <c r="A69" s="195">
        <v>47</v>
      </c>
      <c r="B69" s="195" t="s">
        <v>355</v>
      </c>
      <c r="C69" s="196" t="s">
        <v>190</v>
      </c>
      <c r="D69" s="309">
        <v>254450000</v>
      </c>
      <c r="E69" s="335">
        <v>66485940</v>
      </c>
      <c r="F69" s="309">
        <v>28639000</v>
      </c>
      <c r="G69" s="252">
        <f t="shared" si="36"/>
        <v>11.255256435449008</v>
      </c>
      <c r="H69" s="252">
        <f t="shared" si="33"/>
        <v>43.075272756916725</v>
      </c>
      <c r="I69" s="253">
        <f t="shared" si="37"/>
        <v>225811000</v>
      </c>
      <c r="J69" s="253">
        <f t="shared" si="38"/>
        <v>37846940</v>
      </c>
      <c r="K69" s="230"/>
      <c r="M69"/>
    </row>
    <row r="70" spans="1:13" s="184" customFormat="1" ht="81.75" customHeight="1" x14ac:dyDescent="0.25">
      <c r="A70" s="195">
        <v>48</v>
      </c>
      <c r="B70" s="195" t="s">
        <v>356</v>
      </c>
      <c r="C70" s="38" t="s">
        <v>170</v>
      </c>
      <c r="D70" s="309">
        <v>1361968096</v>
      </c>
      <c r="E70" s="335">
        <v>569951120</v>
      </c>
      <c r="F70" s="309">
        <v>355621210</v>
      </c>
      <c r="G70" s="252">
        <f t="shared" si="36"/>
        <v>26.110832628490588</v>
      </c>
      <c r="H70" s="252">
        <f t="shared" si="33"/>
        <v>62.395036612964283</v>
      </c>
      <c r="I70" s="253">
        <f t="shared" si="37"/>
        <v>1006346886</v>
      </c>
      <c r="J70" s="253">
        <f t="shared" si="38"/>
        <v>214329910</v>
      </c>
      <c r="K70" s="231"/>
      <c r="M70"/>
    </row>
    <row r="71" spans="1:13" s="184" customFormat="1" ht="81.75" customHeight="1" x14ac:dyDescent="0.25">
      <c r="A71" s="209">
        <v>49</v>
      </c>
      <c r="B71" s="209" t="s">
        <v>357</v>
      </c>
      <c r="C71" s="225" t="s">
        <v>171</v>
      </c>
      <c r="D71" s="309">
        <v>212172500</v>
      </c>
      <c r="E71" s="335">
        <v>68357900</v>
      </c>
      <c r="F71" s="309">
        <v>49679200</v>
      </c>
      <c r="G71" s="252">
        <f>F71/D71*100</f>
        <v>23.414532986131569</v>
      </c>
      <c r="H71" s="252">
        <f t="shared" si="33"/>
        <v>72.675140693321467</v>
      </c>
      <c r="I71" s="253">
        <f t="shared" si="37"/>
        <v>162493300</v>
      </c>
      <c r="J71" s="253">
        <f>E71-F71</f>
        <v>18678700</v>
      </c>
      <c r="K71" s="226"/>
      <c r="M71"/>
    </row>
    <row r="72" spans="1:13" s="184" customFormat="1" ht="48" customHeight="1" x14ac:dyDescent="0.25">
      <c r="A72" s="202" t="s">
        <v>122</v>
      </c>
      <c r="B72" s="202" t="s">
        <v>148</v>
      </c>
      <c r="C72" s="203" t="s">
        <v>191</v>
      </c>
      <c r="D72" s="291">
        <f>D73</f>
        <v>5527060142</v>
      </c>
      <c r="E72" s="358">
        <f>E73</f>
        <v>4626222672</v>
      </c>
      <c r="F72" s="291">
        <f>F73</f>
        <v>706776900</v>
      </c>
      <c r="G72" s="248">
        <f>F72/D72*100</f>
        <v>12.787573897183044</v>
      </c>
      <c r="H72" s="248">
        <f>F72/E72*100</f>
        <v>15.277623886929065</v>
      </c>
      <c r="I72" s="292">
        <f>I73</f>
        <v>4820283242</v>
      </c>
      <c r="J72" s="292">
        <f>J73</f>
        <v>3919445772</v>
      </c>
      <c r="K72" s="204"/>
      <c r="M72"/>
    </row>
    <row r="73" spans="1:13" s="184" customFormat="1" ht="55.5" customHeight="1" x14ac:dyDescent="0.25">
      <c r="A73" s="199">
        <v>50</v>
      </c>
      <c r="B73" s="199" t="s">
        <v>358</v>
      </c>
      <c r="C73" s="225" t="s">
        <v>172</v>
      </c>
      <c r="D73" s="341">
        <v>5527060142</v>
      </c>
      <c r="E73" s="359">
        <v>4626222672</v>
      </c>
      <c r="F73" s="341">
        <v>706776900</v>
      </c>
      <c r="G73" s="252">
        <f>F73/D73*100</f>
        <v>12.787573897183044</v>
      </c>
      <c r="H73" s="252">
        <f>F73/E73*100</f>
        <v>15.277623886929065</v>
      </c>
      <c r="I73" s="253">
        <f>D73-F73</f>
        <v>4820283242</v>
      </c>
      <c r="J73" s="253">
        <f>E73-F73</f>
        <v>3919445772</v>
      </c>
      <c r="K73" s="201"/>
      <c r="M73"/>
    </row>
    <row r="74" spans="1:13" ht="29.25" customHeight="1" x14ac:dyDescent="0.25">
      <c r="A74" s="410" t="s">
        <v>47</v>
      </c>
      <c r="B74" s="410"/>
      <c r="C74" s="410"/>
      <c r="D74" s="294">
        <f>D7+D44+D66</f>
        <v>33134453856</v>
      </c>
      <c r="E74" s="342">
        <f>E7+E44+E66</f>
        <v>28386758208.249996</v>
      </c>
      <c r="F74" s="294">
        <f>F7+F44+F66</f>
        <v>10514647453</v>
      </c>
      <c r="G74" s="172">
        <f>F74/D74*100</f>
        <v>31.733275275023143</v>
      </c>
      <c r="H74" s="252">
        <f>F74/E74*100</f>
        <v>37.0406771208702</v>
      </c>
      <c r="I74" s="294">
        <f>I7+I44+I66</f>
        <v>22619806403</v>
      </c>
      <c r="J74" s="342">
        <f>J7+J44+J66</f>
        <v>17872110755.25</v>
      </c>
      <c r="K74" s="232"/>
    </row>
    <row r="75" spans="1:13" x14ac:dyDescent="0.25">
      <c r="D75" s="233"/>
      <c r="E75" s="233"/>
      <c r="L75"/>
    </row>
    <row r="76" spans="1:13" x14ac:dyDescent="0.25">
      <c r="D76" s="233"/>
      <c r="E76" s="233"/>
      <c r="I76" s="296"/>
      <c r="J76" s="296"/>
      <c r="L76"/>
    </row>
    <row r="77" spans="1:13" s="234" customFormat="1" ht="26.25" customHeight="1" x14ac:dyDescent="0.25">
      <c r="A77" s="235"/>
      <c r="B77" s="235"/>
      <c r="C77" s="429"/>
      <c r="D77" s="429"/>
      <c r="E77" s="343"/>
      <c r="F77" s="104"/>
      <c r="G77" s="236"/>
      <c r="H77" s="236"/>
      <c r="I77" s="4"/>
      <c r="J77" s="4"/>
      <c r="K77" s="235"/>
      <c r="L77" s="237"/>
    </row>
    <row r="78" spans="1:13" s="234" customFormat="1" ht="26.25" customHeight="1" x14ac:dyDescent="0.25">
      <c r="A78" s="235"/>
      <c r="B78" s="235"/>
      <c r="C78" s="429"/>
      <c r="D78" s="429"/>
      <c r="E78" s="344"/>
      <c r="F78" s="104"/>
      <c r="G78" s="236"/>
      <c r="H78" s="236"/>
      <c r="I78" s="4"/>
      <c r="J78" s="4"/>
      <c r="K78" s="235"/>
      <c r="L78" s="237"/>
    </row>
    <row r="79" spans="1:13" s="187" customFormat="1" x14ac:dyDescent="0.25">
      <c r="A79"/>
      <c r="B79"/>
      <c r="C79"/>
      <c r="D79" s="182"/>
      <c r="E79" s="182"/>
      <c r="F79" s="183"/>
      <c r="G79" s="183"/>
      <c r="H79" s="183"/>
      <c r="I79" s="240"/>
      <c r="J79" s="240"/>
      <c r="K79"/>
      <c r="L79" s="238"/>
    </row>
    <row r="80" spans="1:13" s="187" customFormat="1" x14ac:dyDescent="0.25">
      <c r="A80"/>
      <c r="B80"/>
      <c r="C80"/>
      <c r="D80" s="182"/>
      <c r="E80" s="182"/>
      <c r="F80" s="183"/>
      <c r="G80" s="183"/>
      <c r="H80" s="183"/>
      <c r="I80" s="240"/>
      <c r="J80" s="240"/>
      <c r="K80"/>
      <c r="L80" s="238"/>
    </row>
    <row r="81" spans="1:12" s="187" customFormat="1" x14ac:dyDescent="0.25">
      <c r="A81"/>
      <c r="B81"/>
      <c r="C81"/>
      <c r="D81" s="182"/>
      <c r="E81" s="182"/>
      <c r="F81" s="183"/>
      <c r="G81" s="183"/>
      <c r="H81" s="183"/>
      <c r="I81" s="240"/>
      <c r="J81" s="240"/>
      <c r="K81"/>
      <c r="L81" s="238"/>
    </row>
    <row r="82" spans="1:12" s="187" customFormat="1" x14ac:dyDescent="0.25">
      <c r="A82"/>
      <c r="B82"/>
      <c r="C82"/>
      <c r="D82" s="182"/>
      <c r="E82" s="182"/>
      <c r="F82" s="183"/>
      <c r="G82" s="183"/>
      <c r="H82" s="183"/>
      <c r="I82" s="240"/>
      <c r="J82" s="240"/>
      <c r="K82"/>
      <c r="L82" s="238"/>
    </row>
    <row r="83" spans="1:12" s="187" customFormat="1" x14ac:dyDescent="0.25">
      <c r="A83"/>
      <c r="B83"/>
      <c r="C83"/>
      <c r="D83" s="182"/>
      <c r="E83" s="182"/>
      <c r="F83" s="183"/>
      <c r="G83" s="183"/>
      <c r="H83" s="183"/>
      <c r="I83" s="240"/>
      <c r="J83" s="240"/>
      <c r="K83"/>
      <c r="L83" s="238"/>
    </row>
    <row r="84" spans="1:12" s="187" customFormat="1" x14ac:dyDescent="0.25">
      <c r="A84"/>
      <c r="B84"/>
      <c r="C84"/>
      <c r="D84" s="182"/>
      <c r="E84" s="182"/>
      <c r="F84" s="183"/>
      <c r="G84" s="183"/>
      <c r="H84" s="183"/>
      <c r="I84" s="240"/>
      <c r="J84" s="240"/>
      <c r="K84"/>
      <c r="L84" s="238"/>
    </row>
    <row r="86" spans="1:12" x14ac:dyDescent="0.25">
      <c r="F86" s="239"/>
    </row>
  </sheetData>
  <mergeCells count="13">
    <mergeCell ref="A74:C74"/>
    <mergeCell ref="C77:D77"/>
    <mergeCell ref="C78:D78"/>
    <mergeCell ref="A1:K2"/>
    <mergeCell ref="C4:C6"/>
    <mergeCell ref="F5:F6"/>
    <mergeCell ref="K4:K6"/>
    <mergeCell ref="A4:A6"/>
    <mergeCell ref="I4:J5"/>
    <mergeCell ref="F4:H4"/>
    <mergeCell ref="D4:E5"/>
    <mergeCell ref="B4:B6"/>
    <mergeCell ref="G5:H5"/>
  </mergeCells>
  <printOptions horizontalCentered="1"/>
  <pageMargins left="0.39370078740157483" right="0.39370078740157483" top="0.39370078740157483" bottom="0.39370078740157483" header="0.31496062992125984" footer="0.31496062992125984"/>
  <pageSetup paperSize="165" scale="6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Q509"/>
  <sheetViews>
    <sheetView tabSelected="1" topLeftCell="A5" zoomScale="90" zoomScaleNormal="90" workbookViewId="0">
      <pane xSplit="3" ySplit="3" topLeftCell="D39" activePane="bottomRight" state="frozen"/>
      <selection pane="topRight" activeCell="A5" sqref="A5"/>
      <selection pane="bottomLeft" activeCell="A5" sqref="A5"/>
      <selection pane="bottomRight" activeCell="L65" sqref="L65"/>
    </sheetView>
  </sheetViews>
  <sheetFormatPr defaultColWidth="9.140625" defaultRowHeight="15" x14ac:dyDescent="0.25"/>
  <cols>
    <col min="1" max="1" width="4" style="1" bestFit="1" customWidth="1"/>
    <col min="2" max="2" width="19.28515625" style="2" customWidth="1"/>
    <col min="3" max="3" width="59.28515625" style="1" customWidth="1"/>
    <col min="4" max="5" width="18.85546875" style="1" customWidth="1"/>
    <col min="6" max="6" width="17.42578125" style="3" customWidth="1"/>
    <col min="7" max="8" width="16" style="4" bestFit="1" customWidth="1"/>
    <col min="9" max="10" width="18.5703125" style="5" bestFit="1" customWidth="1"/>
    <col min="11" max="11" width="21.140625" style="6" customWidth="1"/>
    <col min="12" max="12" width="16.85546875" style="6" customWidth="1"/>
    <col min="13" max="13" width="12" style="1" customWidth="1"/>
    <col min="14" max="14" width="3.42578125" style="3" customWidth="1"/>
    <col min="15" max="15" width="18.85546875" style="390" bestFit="1" customWidth="1"/>
    <col min="16" max="16" width="9.28515625" style="390" bestFit="1" customWidth="1"/>
    <col min="17" max="16384" width="9.140625" style="1"/>
  </cols>
  <sheetData>
    <row r="1" spans="1:13" x14ac:dyDescent="0.25">
      <c r="A1" s="391" t="s">
        <v>423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ht="15.75" thickBot="1" x14ac:dyDescent="0.3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x14ac:dyDescent="0.25">
      <c r="A3" s="7"/>
      <c r="B3" s="8"/>
      <c r="C3" s="7"/>
      <c r="D3" s="7"/>
      <c r="E3" s="7"/>
      <c r="F3" s="9"/>
      <c r="G3" s="7"/>
      <c r="H3" s="7"/>
      <c r="I3" s="9"/>
      <c r="J3" s="9"/>
      <c r="K3" s="10"/>
      <c r="L3" s="10"/>
      <c r="M3" s="7"/>
    </row>
    <row r="4" spans="1:13" ht="15.75" thickBot="1" x14ac:dyDescent="0.3">
      <c r="A4" s="11"/>
      <c r="B4" s="12"/>
      <c r="C4" s="13"/>
      <c r="D4" s="13"/>
      <c r="E4" s="13"/>
      <c r="F4" s="14"/>
      <c r="G4" s="15"/>
      <c r="H4" s="15"/>
      <c r="I4" s="16"/>
      <c r="J4" s="16"/>
      <c r="K4" s="17"/>
      <c r="L4" s="17"/>
      <c r="M4" s="13"/>
    </row>
    <row r="5" spans="1:13" ht="15.75" thickBot="1" x14ac:dyDescent="0.3">
      <c r="A5" s="396" t="s">
        <v>0</v>
      </c>
      <c r="B5" s="396" t="s">
        <v>193</v>
      </c>
      <c r="C5" s="396" t="s">
        <v>1</v>
      </c>
      <c r="D5" s="422" t="s">
        <v>375</v>
      </c>
      <c r="E5" s="423"/>
      <c r="F5" s="399" t="s">
        <v>494</v>
      </c>
      <c r="G5" s="400"/>
      <c r="H5" s="401"/>
      <c r="I5" s="439" t="s">
        <v>132</v>
      </c>
      <c r="J5" s="440"/>
      <c r="K5" s="402" t="s">
        <v>123</v>
      </c>
      <c r="L5" s="403"/>
      <c r="M5" s="404"/>
    </row>
    <row r="6" spans="1:13" ht="15.75" thickBot="1" x14ac:dyDescent="0.3">
      <c r="A6" s="397"/>
      <c r="B6" s="397"/>
      <c r="C6" s="397"/>
      <c r="D6" s="424"/>
      <c r="E6" s="425"/>
      <c r="F6" s="435" t="s">
        <v>2</v>
      </c>
      <c r="G6" s="408" t="s">
        <v>301</v>
      </c>
      <c r="H6" s="409"/>
      <c r="I6" s="441"/>
      <c r="J6" s="442"/>
      <c r="K6" s="433" t="s">
        <v>124</v>
      </c>
      <c r="L6" s="433" t="s">
        <v>131</v>
      </c>
      <c r="M6" s="430" t="s">
        <v>125</v>
      </c>
    </row>
    <row r="7" spans="1:13" ht="15.75" thickBot="1" x14ac:dyDescent="0.3">
      <c r="A7" s="398"/>
      <c r="B7" s="398"/>
      <c r="C7" s="398"/>
      <c r="D7" s="188" t="s">
        <v>300</v>
      </c>
      <c r="E7" s="297" t="s">
        <v>492</v>
      </c>
      <c r="F7" s="436"/>
      <c r="G7" s="297" t="s">
        <v>300</v>
      </c>
      <c r="H7" s="297" t="s">
        <v>492</v>
      </c>
      <c r="I7" s="297" t="s">
        <v>300</v>
      </c>
      <c r="J7" s="297" t="s">
        <v>492</v>
      </c>
      <c r="K7" s="434"/>
      <c r="L7" s="434"/>
      <c r="M7" s="431"/>
    </row>
    <row r="8" spans="1:13" ht="31.5" thickTop="1" thickBot="1" x14ac:dyDescent="0.3">
      <c r="A8" s="20" t="s">
        <v>110</v>
      </c>
      <c r="B8" s="21" t="s">
        <v>135</v>
      </c>
      <c r="C8" s="22" t="s">
        <v>4</v>
      </c>
      <c r="D8" s="23">
        <f>D9+D33+D75+D84+D111+D117+D145</f>
        <v>18125034988</v>
      </c>
      <c r="E8" s="360">
        <f>E9+E33+E75+E84+E111+E117+E145</f>
        <v>17638081873.699997</v>
      </c>
      <c r="F8" s="24">
        <f>F9+F33+F75+F84+F111+F117+F145</f>
        <v>8258145068</v>
      </c>
      <c r="G8" s="298">
        <f>F8/D8*100</f>
        <v>45.562091733712244</v>
      </c>
      <c r="H8" s="298">
        <f>F8/E8*100</f>
        <v>46.819972416125665</v>
      </c>
      <c r="I8" s="23">
        <f>I9+I33+I75+I84+I111+I117+I145</f>
        <v>9866889920</v>
      </c>
      <c r="J8" s="23">
        <f>J9+J33+J75+J84+J111+J117+J145</f>
        <v>9379936805.7000008</v>
      </c>
      <c r="K8" s="26"/>
      <c r="L8" s="26"/>
      <c r="M8" s="27"/>
    </row>
    <row r="9" spans="1:13" ht="30.75" thickBot="1" x14ac:dyDescent="0.3">
      <c r="A9" s="28" t="s">
        <v>3</v>
      </c>
      <c r="B9" s="29" t="s">
        <v>134</v>
      </c>
      <c r="C9" s="30" t="s">
        <v>5</v>
      </c>
      <c r="D9" s="31">
        <f>D10+D17+D20+D22+D25+D27+D30</f>
        <v>123700705</v>
      </c>
      <c r="E9" s="361">
        <f>E10+E17+E20+E22+E25+E27+E30</f>
        <v>118800705</v>
      </c>
      <c r="F9" s="32">
        <f>F10+F17+F20+F22+F25+F27</f>
        <v>0</v>
      </c>
      <c r="G9" s="33">
        <f t="shared" ref="G9:G72" si="0">F9/D9*100</f>
        <v>0</v>
      </c>
      <c r="H9" s="33">
        <f t="shared" ref="H9:H72" si="1">F9/E9*100</f>
        <v>0</v>
      </c>
      <c r="I9" s="31">
        <f>I10+I17+I20+I22+I25+I27+I30</f>
        <v>123700705</v>
      </c>
      <c r="J9" s="31">
        <f>J10+J17+J20+J22+J25+J27+J30</f>
        <v>118800705</v>
      </c>
      <c r="K9" s="34"/>
      <c r="L9" s="34"/>
      <c r="M9" s="35"/>
    </row>
    <row r="10" spans="1:13" x14ac:dyDescent="0.25">
      <c r="A10" s="36">
        <v>1</v>
      </c>
      <c r="B10" s="37" t="s">
        <v>309</v>
      </c>
      <c r="C10" s="38" t="s">
        <v>6</v>
      </c>
      <c r="D10" s="39">
        <f>SUM(D11:D16)</f>
        <v>51163683</v>
      </c>
      <c r="E10" s="347">
        <f>SUM(E11:E16)</f>
        <v>46788683</v>
      </c>
      <c r="F10" s="40">
        <f>SUM(F11:F16)</f>
        <v>0</v>
      </c>
      <c r="G10" s="41">
        <f t="shared" si="0"/>
        <v>0</v>
      </c>
      <c r="H10" s="41">
        <f t="shared" si="1"/>
        <v>0</v>
      </c>
      <c r="I10" s="39">
        <f>SUM(I11:I16)</f>
        <v>51163683</v>
      </c>
      <c r="J10" s="39">
        <f>SUM(J11:J16)</f>
        <v>46788683</v>
      </c>
      <c r="K10" s="43"/>
      <c r="L10" s="43"/>
      <c r="M10" s="44"/>
    </row>
    <row r="11" spans="1:13" x14ac:dyDescent="0.25">
      <c r="A11" s="45" t="s">
        <v>194</v>
      </c>
      <c r="B11" s="46" t="s">
        <v>195</v>
      </c>
      <c r="C11" s="47" t="s">
        <v>48</v>
      </c>
      <c r="D11" s="48">
        <v>247308</v>
      </c>
      <c r="E11" s="362">
        <v>247308</v>
      </c>
      <c r="F11" s="49"/>
      <c r="G11" s="50">
        <f>F11/D11*100</f>
        <v>0</v>
      </c>
      <c r="H11" s="50">
        <f t="shared" si="1"/>
        <v>0</v>
      </c>
      <c r="I11" s="51">
        <f>D11-F11</f>
        <v>247308</v>
      </c>
      <c r="J11" s="51">
        <f>E11-F11</f>
        <v>247308</v>
      </c>
      <c r="K11" s="52"/>
      <c r="L11" s="52"/>
      <c r="M11" s="53"/>
    </row>
    <row r="12" spans="1:13" x14ac:dyDescent="0.25">
      <c r="A12" s="54" t="s">
        <v>196</v>
      </c>
      <c r="B12" s="55" t="s">
        <v>197</v>
      </c>
      <c r="C12" s="56" t="s">
        <v>49</v>
      </c>
      <c r="D12" s="57">
        <v>3046375</v>
      </c>
      <c r="E12" s="346">
        <v>3046375</v>
      </c>
      <c r="F12" s="58"/>
      <c r="G12" s="50">
        <f t="shared" si="0"/>
        <v>0</v>
      </c>
      <c r="H12" s="50">
        <f t="shared" si="1"/>
        <v>0</v>
      </c>
      <c r="I12" s="51">
        <f t="shared" ref="I12:I16" si="2">D12-F12</f>
        <v>3046375</v>
      </c>
      <c r="J12" s="51">
        <f>E12-F12</f>
        <v>3046375</v>
      </c>
      <c r="K12" s="59"/>
      <c r="L12" s="59"/>
      <c r="M12" s="56"/>
    </row>
    <row r="13" spans="1:13" x14ac:dyDescent="0.25">
      <c r="A13" s="54" t="s">
        <v>200</v>
      </c>
      <c r="B13" s="55" t="s">
        <v>237</v>
      </c>
      <c r="C13" s="56" t="s">
        <v>63</v>
      </c>
      <c r="D13" s="57">
        <v>4000000</v>
      </c>
      <c r="E13" s="346">
        <v>2000000</v>
      </c>
      <c r="F13" s="58"/>
      <c r="G13" s="50">
        <f t="shared" si="0"/>
        <v>0</v>
      </c>
      <c r="H13" s="50">
        <f t="shared" si="1"/>
        <v>0</v>
      </c>
      <c r="I13" s="51">
        <f t="shared" si="2"/>
        <v>4000000</v>
      </c>
      <c r="J13" s="51">
        <f t="shared" ref="J13:J15" si="3">E13-F13</f>
        <v>2000000</v>
      </c>
      <c r="K13" s="59"/>
      <c r="L13" s="59"/>
      <c r="M13" s="56"/>
    </row>
    <row r="14" spans="1:13" ht="30" x14ac:dyDescent="0.25">
      <c r="A14" s="54" t="s">
        <v>202</v>
      </c>
      <c r="B14" s="55" t="s">
        <v>222</v>
      </c>
      <c r="C14" s="56" t="s">
        <v>65</v>
      </c>
      <c r="D14" s="57">
        <v>18600000</v>
      </c>
      <c r="E14" s="346">
        <v>18600000</v>
      </c>
      <c r="F14" s="58"/>
      <c r="G14" s="50">
        <f t="shared" si="0"/>
        <v>0</v>
      </c>
      <c r="H14" s="50">
        <f t="shared" si="1"/>
        <v>0</v>
      </c>
      <c r="I14" s="51">
        <f t="shared" si="2"/>
        <v>18600000</v>
      </c>
      <c r="J14" s="51">
        <f>E14-F14</f>
        <v>18600000</v>
      </c>
      <c r="K14" s="59"/>
      <c r="L14" s="59"/>
      <c r="M14" s="56"/>
    </row>
    <row r="15" spans="1:13" x14ac:dyDescent="0.25">
      <c r="A15" s="45" t="s">
        <v>204</v>
      </c>
      <c r="B15" s="60" t="s">
        <v>238</v>
      </c>
      <c r="C15" s="61" t="s">
        <v>68</v>
      </c>
      <c r="D15" s="62">
        <v>7125000</v>
      </c>
      <c r="E15" s="363">
        <v>4750000</v>
      </c>
      <c r="F15" s="63"/>
      <c r="G15" s="64">
        <f t="shared" si="0"/>
        <v>0</v>
      </c>
      <c r="H15" s="64">
        <f t="shared" si="1"/>
        <v>0</v>
      </c>
      <c r="I15" s="65">
        <f t="shared" si="2"/>
        <v>7125000</v>
      </c>
      <c r="J15" s="51">
        <f t="shared" si="3"/>
        <v>4750000</v>
      </c>
      <c r="K15" s="66"/>
      <c r="L15" s="66"/>
      <c r="M15" s="56"/>
    </row>
    <row r="16" spans="1:13" ht="15.75" thickBot="1" x14ac:dyDescent="0.3">
      <c r="A16" s="54" t="s">
        <v>428</v>
      </c>
      <c r="B16" s="55" t="s">
        <v>424</v>
      </c>
      <c r="C16" s="56" t="s">
        <v>425</v>
      </c>
      <c r="D16" s="57">
        <v>18145000</v>
      </c>
      <c r="E16" s="346">
        <v>18145000</v>
      </c>
      <c r="F16" s="58"/>
      <c r="G16" s="50">
        <f t="shared" si="0"/>
        <v>0</v>
      </c>
      <c r="H16" s="50">
        <f t="shared" si="1"/>
        <v>0</v>
      </c>
      <c r="I16" s="51">
        <f t="shared" si="2"/>
        <v>18145000</v>
      </c>
      <c r="J16" s="51">
        <f>E16-F16</f>
        <v>18145000</v>
      </c>
      <c r="K16" s="59"/>
      <c r="L16" s="59"/>
      <c r="M16" s="56"/>
    </row>
    <row r="17" spans="1:16" x14ac:dyDescent="0.25">
      <c r="A17" s="36">
        <v>2</v>
      </c>
      <c r="B17" s="37" t="s">
        <v>310</v>
      </c>
      <c r="C17" s="38" t="s">
        <v>7</v>
      </c>
      <c r="D17" s="39">
        <f>SUM(D18:D19)</f>
        <v>4075254</v>
      </c>
      <c r="E17" s="347">
        <f>SUM(E18:E19)</f>
        <v>4075254</v>
      </c>
      <c r="F17" s="39">
        <f>SUM(F18:F19)</f>
        <v>0</v>
      </c>
      <c r="G17" s="41">
        <f t="shared" si="0"/>
        <v>0</v>
      </c>
      <c r="H17" s="41">
        <f t="shared" si="1"/>
        <v>0</v>
      </c>
      <c r="I17" s="39">
        <f>SUM(I18:I19)</f>
        <v>4075254</v>
      </c>
      <c r="J17" s="39">
        <f>SUM(J18:J19)</f>
        <v>4075254</v>
      </c>
      <c r="K17" s="43"/>
      <c r="L17" s="43"/>
      <c r="M17" s="69"/>
    </row>
    <row r="18" spans="1:16" x14ac:dyDescent="0.25">
      <c r="A18" s="54" t="s">
        <v>194</v>
      </c>
      <c r="B18" s="55" t="s">
        <v>195</v>
      </c>
      <c r="C18" s="56" t="s">
        <v>48</v>
      </c>
      <c r="D18" s="57">
        <v>123654</v>
      </c>
      <c r="E18" s="346">
        <v>123654</v>
      </c>
      <c r="F18" s="58"/>
      <c r="G18" s="50">
        <f t="shared" si="0"/>
        <v>0</v>
      </c>
      <c r="H18" s="50">
        <f t="shared" si="1"/>
        <v>0</v>
      </c>
      <c r="I18" s="51">
        <f>D18-F18</f>
        <v>123654</v>
      </c>
      <c r="J18" s="51">
        <f>E18-F18</f>
        <v>123654</v>
      </c>
      <c r="K18" s="59"/>
      <c r="L18" s="59"/>
      <c r="M18" s="56"/>
    </row>
    <row r="19" spans="1:16" ht="15.75" thickBot="1" x14ac:dyDescent="0.3">
      <c r="A19" s="70" t="s">
        <v>196</v>
      </c>
      <c r="B19" s="71" t="s">
        <v>197</v>
      </c>
      <c r="C19" s="72" t="s">
        <v>49</v>
      </c>
      <c r="D19" s="73">
        <v>3951600</v>
      </c>
      <c r="E19" s="364">
        <v>3951600</v>
      </c>
      <c r="F19" s="74"/>
      <c r="G19" s="75">
        <f t="shared" si="0"/>
        <v>0</v>
      </c>
      <c r="H19" s="75">
        <f t="shared" si="1"/>
        <v>0</v>
      </c>
      <c r="I19" s="76">
        <f>D19-F19</f>
        <v>3951600</v>
      </c>
      <c r="J19" s="51">
        <f>E19-F19</f>
        <v>3951600</v>
      </c>
      <c r="K19" s="77"/>
      <c r="L19" s="77"/>
      <c r="M19" s="72"/>
    </row>
    <row r="20" spans="1:16" x14ac:dyDescent="0.25">
      <c r="A20" s="36">
        <v>3</v>
      </c>
      <c r="B20" s="37" t="s">
        <v>311</v>
      </c>
      <c r="C20" s="38" t="s">
        <v>8</v>
      </c>
      <c r="D20" s="39">
        <f>SUM(D21:D21)</f>
        <v>4075254</v>
      </c>
      <c r="E20" s="347">
        <f>SUM(E21:E21)</f>
        <v>4075254</v>
      </c>
      <c r="F20" s="39">
        <f>SUM(F21:F21)</f>
        <v>0</v>
      </c>
      <c r="G20" s="41">
        <f t="shared" si="0"/>
        <v>0</v>
      </c>
      <c r="H20" s="41">
        <f t="shared" si="1"/>
        <v>0</v>
      </c>
      <c r="I20" s="39">
        <f>SUM(I21:I21)</f>
        <v>4075254</v>
      </c>
      <c r="J20" s="39">
        <f>SUM(J21:J21)</f>
        <v>4075254</v>
      </c>
      <c r="K20" s="43"/>
      <c r="L20" s="43"/>
      <c r="M20" s="44"/>
    </row>
    <row r="21" spans="1:16" ht="15.75" thickBot="1" x14ac:dyDescent="0.3">
      <c r="A21" s="54" t="s">
        <v>194</v>
      </c>
      <c r="B21" s="55" t="s">
        <v>195</v>
      </c>
      <c r="C21" s="56" t="s">
        <v>48</v>
      </c>
      <c r="D21" s="57">
        <v>4075254</v>
      </c>
      <c r="E21" s="346">
        <v>4075254</v>
      </c>
      <c r="F21" s="58"/>
      <c r="G21" s="50">
        <f t="shared" si="0"/>
        <v>0</v>
      </c>
      <c r="H21" s="50">
        <f t="shared" si="1"/>
        <v>0</v>
      </c>
      <c r="I21" s="51">
        <f>D21-F21</f>
        <v>4075254</v>
      </c>
      <c r="J21" s="51">
        <f>E21-F21</f>
        <v>4075254</v>
      </c>
      <c r="K21" s="59"/>
      <c r="L21" s="59"/>
      <c r="M21" s="78"/>
    </row>
    <row r="22" spans="1:16" s="3" customFormat="1" x14ac:dyDescent="0.25">
      <c r="A22" s="36">
        <v>4</v>
      </c>
      <c r="B22" s="37" t="s">
        <v>312</v>
      </c>
      <c r="C22" s="38" t="s">
        <v>162</v>
      </c>
      <c r="D22" s="39">
        <f>SUM(D23:D24)</f>
        <v>5907975</v>
      </c>
      <c r="E22" s="347">
        <f>SUM(E23:E24)</f>
        <v>5907975</v>
      </c>
      <c r="F22" s="39">
        <f>SUM(F23:F24)</f>
        <v>0</v>
      </c>
      <c r="G22" s="41">
        <f t="shared" si="0"/>
        <v>0</v>
      </c>
      <c r="H22" s="41">
        <f t="shared" si="1"/>
        <v>0</v>
      </c>
      <c r="I22" s="39">
        <f>SUM(I23:I24)</f>
        <v>5907975</v>
      </c>
      <c r="J22" s="39">
        <f>SUM(J23:J24)</f>
        <v>5907975</v>
      </c>
      <c r="K22" s="43"/>
      <c r="L22" s="43"/>
      <c r="M22" s="44"/>
      <c r="O22" s="390"/>
      <c r="P22" s="390"/>
    </row>
    <row r="23" spans="1:16" s="3" customFormat="1" x14ac:dyDescent="0.25">
      <c r="A23" s="54" t="s">
        <v>194</v>
      </c>
      <c r="B23" s="55" t="s">
        <v>195</v>
      </c>
      <c r="C23" s="56" t="s">
        <v>48</v>
      </c>
      <c r="D23" s="57">
        <v>728715</v>
      </c>
      <c r="E23" s="346">
        <v>728715</v>
      </c>
      <c r="F23" s="58"/>
      <c r="G23" s="50">
        <f t="shared" si="0"/>
        <v>0</v>
      </c>
      <c r="H23" s="50">
        <f t="shared" si="1"/>
        <v>0</v>
      </c>
      <c r="I23" s="51">
        <f>D23-F23</f>
        <v>728715</v>
      </c>
      <c r="J23" s="51">
        <f>E23-F23</f>
        <v>728715</v>
      </c>
      <c r="K23" s="59"/>
      <c r="L23" s="59"/>
      <c r="M23" s="78"/>
      <c r="O23" s="390"/>
      <c r="P23" s="390"/>
    </row>
    <row r="24" spans="1:16" s="3" customFormat="1" ht="15.75" thickBot="1" x14ac:dyDescent="0.3">
      <c r="A24" s="70" t="s">
        <v>196</v>
      </c>
      <c r="B24" s="71" t="s">
        <v>197</v>
      </c>
      <c r="C24" s="72" t="s">
        <v>49</v>
      </c>
      <c r="D24" s="73">
        <v>5179260</v>
      </c>
      <c r="E24" s="364">
        <v>5179260</v>
      </c>
      <c r="F24" s="80"/>
      <c r="G24" s="75">
        <f t="shared" si="0"/>
        <v>0</v>
      </c>
      <c r="H24" s="75">
        <f t="shared" si="1"/>
        <v>0</v>
      </c>
      <c r="I24" s="76">
        <f>D24-F24</f>
        <v>5179260</v>
      </c>
      <c r="J24" s="51">
        <f>E24-F24</f>
        <v>5179260</v>
      </c>
      <c r="K24" s="77"/>
      <c r="L24" s="77"/>
      <c r="M24" s="79"/>
      <c r="O24" s="390"/>
      <c r="P24" s="390"/>
    </row>
    <row r="25" spans="1:16" s="3" customFormat="1" x14ac:dyDescent="0.25">
      <c r="A25" s="36">
        <v>5</v>
      </c>
      <c r="B25" s="37" t="s">
        <v>313</v>
      </c>
      <c r="C25" s="38" t="s">
        <v>173</v>
      </c>
      <c r="D25" s="39">
        <f>SUM(D26:D26)</f>
        <v>3042399</v>
      </c>
      <c r="E25" s="347">
        <f>SUM(E26:E26)</f>
        <v>3042399</v>
      </c>
      <c r="F25" s="39">
        <f>SUM(F26:F26)</f>
        <v>0</v>
      </c>
      <c r="G25" s="41">
        <f t="shared" si="0"/>
        <v>0</v>
      </c>
      <c r="H25" s="41">
        <f t="shared" si="1"/>
        <v>0</v>
      </c>
      <c r="I25" s="39">
        <f>SUM(I26:I26)</f>
        <v>3042399</v>
      </c>
      <c r="J25" s="39">
        <f>SUM(J26:J26)</f>
        <v>3042399</v>
      </c>
      <c r="K25" s="43"/>
      <c r="L25" s="43"/>
      <c r="M25" s="44"/>
      <c r="O25" s="390"/>
      <c r="P25" s="390"/>
    </row>
    <row r="26" spans="1:16" s="3" customFormat="1" ht="15.75" thickBot="1" x14ac:dyDescent="0.3">
      <c r="A26" s="54" t="s">
        <v>194</v>
      </c>
      <c r="B26" s="55" t="s">
        <v>195</v>
      </c>
      <c r="C26" s="56" t="s">
        <v>48</v>
      </c>
      <c r="D26" s="57">
        <v>3042399</v>
      </c>
      <c r="E26" s="346">
        <v>3042399</v>
      </c>
      <c r="F26" s="58"/>
      <c r="G26" s="50">
        <f t="shared" si="0"/>
        <v>0</v>
      </c>
      <c r="H26" s="50">
        <f t="shared" si="1"/>
        <v>0</v>
      </c>
      <c r="I26" s="51">
        <f>D26-F26</f>
        <v>3042399</v>
      </c>
      <c r="J26" s="51">
        <f>E26-F26</f>
        <v>3042399</v>
      </c>
      <c r="K26" s="59"/>
      <c r="L26" s="59"/>
      <c r="M26" s="78"/>
      <c r="O26" s="390"/>
      <c r="P26" s="390"/>
    </row>
    <row r="27" spans="1:16" s="3" customFormat="1" x14ac:dyDescent="0.25">
      <c r="A27" s="36">
        <v>6</v>
      </c>
      <c r="B27" s="37" t="s">
        <v>314</v>
      </c>
      <c r="C27" s="38" t="s">
        <v>9</v>
      </c>
      <c r="D27" s="39">
        <f>SUM(D28,D29)</f>
        <v>5436140</v>
      </c>
      <c r="E27" s="347">
        <f>SUM(E28,E29)</f>
        <v>5436140</v>
      </c>
      <c r="F27" s="39">
        <f>SUM(F28,F29)</f>
        <v>0</v>
      </c>
      <c r="G27" s="41">
        <f t="shared" si="0"/>
        <v>0</v>
      </c>
      <c r="H27" s="41">
        <f t="shared" si="1"/>
        <v>0</v>
      </c>
      <c r="I27" s="39">
        <f>SUM(I28,I29)</f>
        <v>5436140</v>
      </c>
      <c r="J27" s="39">
        <f>SUM(J28,J29)</f>
        <v>5436140</v>
      </c>
      <c r="K27" s="43"/>
      <c r="L27" s="43"/>
      <c r="M27" s="44"/>
      <c r="O27" s="390"/>
      <c r="P27" s="390"/>
    </row>
    <row r="28" spans="1:16" s="3" customFormat="1" x14ac:dyDescent="0.25">
      <c r="A28" s="54" t="s">
        <v>196</v>
      </c>
      <c r="B28" s="55" t="s">
        <v>195</v>
      </c>
      <c r="C28" s="56" t="s">
        <v>48</v>
      </c>
      <c r="D28" s="57">
        <v>494616</v>
      </c>
      <c r="E28" s="346">
        <v>494616</v>
      </c>
      <c r="F28" s="58"/>
      <c r="G28" s="50">
        <f t="shared" si="0"/>
        <v>0</v>
      </c>
      <c r="H28" s="50">
        <f t="shared" si="1"/>
        <v>0</v>
      </c>
      <c r="I28" s="51">
        <f>D28-F28</f>
        <v>494616</v>
      </c>
      <c r="J28" s="51">
        <f>E28-F28</f>
        <v>494616</v>
      </c>
      <c r="K28" s="59"/>
      <c r="L28" s="59"/>
      <c r="M28" s="78"/>
      <c r="O28" s="390"/>
      <c r="P28" s="390"/>
    </row>
    <row r="29" spans="1:16" s="3" customFormat="1" ht="15.75" thickBot="1" x14ac:dyDescent="0.3">
      <c r="A29" s="81" t="s">
        <v>200</v>
      </c>
      <c r="B29" s="82" t="s">
        <v>197</v>
      </c>
      <c r="C29" s="83" t="s">
        <v>49</v>
      </c>
      <c r="D29" s="84">
        <v>4941524</v>
      </c>
      <c r="E29" s="365">
        <v>4941524</v>
      </c>
      <c r="F29" s="85"/>
      <c r="G29" s="86">
        <f t="shared" si="0"/>
        <v>0</v>
      </c>
      <c r="H29" s="86">
        <f t="shared" si="1"/>
        <v>0</v>
      </c>
      <c r="I29" s="87">
        <f>D29-F29</f>
        <v>4941524</v>
      </c>
      <c r="J29" s="51">
        <f>E29-F29</f>
        <v>4941524</v>
      </c>
      <c r="K29" s="88"/>
      <c r="L29" s="88"/>
      <c r="M29" s="89"/>
      <c r="O29" s="390"/>
      <c r="P29" s="390"/>
    </row>
    <row r="30" spans="1:16" s="3" customFormat="1" x14ac:dyDescent="0.25">
      <c r="A30" s="36">
        <v>6</v>
      </c>
      <c r="B30" s="37" t="s">
        <v>426</v>
      </c>
      <c r="C30" s="38" t="s">
        <v>385</v>
      </c>
      <c r="D30" s="39">
        <f>SUM(D31,D32)</f>
        <v>50000000</v>
      </c>
      <c r="E30" s="347">
        <f>SUM(E31,E32)</f>
        <v>49475000</v>
      </c>
      <c r="F30" s="39">
        <f>SUM(F31,F32)</f>
        <v>0</v>
      </c>
      <c r="G30" s="41">
        <f t="shared" si="0"/>
        <v>0</v>
      </c>
      <c r="H30" s="41">
        <f t="shared" si="1"/>
        <v>0</v>
      </c>
      <c r="I30" s="39">
        <f>SUM(I31,I32)</f>
        <v>50000000</v>
      </c>
      <c r="J30" s="39">
        <f>SUM(J31,J32)</f>
        <v>49475000</v>
      </c>
      <c r="K30" s="43"/>
      <c r="L30" s="43"/>
      <c r="M30" s="44"/>
      <c r="O30" s="390"/>
      <c r="P30" s="390"/>
    </row>
    <row r="31" spans="1:16" s="3" customFormat="1" x14ac:dyDescent="0.25">
      <c r="A31" s="54" t="s">
        <v>196</v>
      </c>
      <c r="B31" s="55" t="s">
        <v>237</v>
      </c>
      <c r="C31" s="56" t="s">
        <v>427</v>
      </c>
      <c r="D31" s="57">
        <v>1750000</v>
      </c>
      <c r="E31" s="346">
        <v>1225000</v>
      </c>
      <c r="F31" s="58"/>
      <c r="G31" s="50">
        <f t="shared" si="0"/>
        <v>0</v>
      </c>
      <c r="H31" s="50">
        <f t="shared" si="1"/>
        <v>0</v>
      </c>
      <c r="I31" s="51">
        <f>D31-F31</f>
        <v>1750000</v>
      </c>
      <c r="J31" s="51">
        <f>E31-F31</f>
        <v>1225000</v>
      </c>
      <c r="K31" s="59"/>
      <c r="L31" s="59"/>
      <c r="M31" s="78"/>
      <c r="O31" s="390"/>
      <c r="P31" s="390"/>
    </row>
    <row r="32" spans="1:16" s="3" customFormat="1" ht="30.75" thickBot="1" x14ac:dyDescent="0.3">
      <c r="A32" s="135" t="s">
        <v>200</v>
      </c>
      <c r="B32" s="136" t="s">
        <v>290</v>
      </c>
      <c r="C32" s="137" t="s">
        <v>104</v>
      </c>
      <c r="D32" s="138">
        <v>48250000</v>
      </c>
      <c r="E32" s="366">
        <v>48250000</v>
      </c>
      <c r="F32" s="299"/>
      <c r="G32" s="139">
        <f t="shared" si="0"/>
        <v>0</v>
      </c>
      <c r="H32" s="139">
        <f t="shared" si="1"/>
        <v>0</v>
      </c>
      <c r="I32" s="140">
        <f>D32-F32</f>
        <v>48250000</v>
      </c>
      <c r="J32" s="140">
        <f>E32-F32</f>
        <v>48250000</v>
      </c>
      <c r="K32" s="141"/>
      <c r="L32" s="141"/>
      <c r="M32" s="142"/>
      <c r="O32" s="390"/>
      <c r="P32" s="390"/>
    </row>
    <row r="33" spans="1:17" s="3" customFormat="1" ht="15.75" thickBot="1" x14ac:dyDescent="0.3">
      <c r="A33" s="91" t="s">
        <v>26</v>
      </c>
      <c r="B33" s="92" t="s">
        <v>136</v>
      </c>
      <c r="C33" s="93" t="s">
        <v>174</v>
      </c>
      <c r="D33" s="94">
        <f>D34+D60+D66+D69+D72</f>
        <v>13161856560</v>
      </c>
      <c r="E33" s="367">
        <f>E34+E60+E66+E69+E72</f>
        <v>13161856560</v>
      </c>
      <c r="F33" s="94">
        <f>F34+F60+F66+F69+F72</f>
        <v>6887852272</v>
      </c>
      <c r="G33" s="96">
        <f t="shared" si="0"/>
        <v>52.33192020138533</v>
      </c>
      <c r="H33" s="96">
        <f t="shared" si="1"/>
        <v>52.33192020138533</v>
      </c>
      <c r="I33" s="94">
        <f>I34+I60+I66+I69+I72</f>
        <v>6274004288</v>
      </c>
      <c r="J33" s="94">
        <f>J34+J60+J66+J69+J72</f>
        <v>6274004288</v>
      </c>
      <c r="K33" s="98"/>
      <c r="L33" s="98"/>
      <c r="M33" s="99"/>
      <c r="O33" s="390"/>
      <c r="P33" s="390"/>
      <c r="Q33" s="1"/>
    </row>
    <row r="34" spans="1:17" s="3" customFormat="1" x14ac:dyDescent="0.25">
      <c r="A34" s="36">
        <v>7</v>
      </c>
      <c r="B34" s="37" t="s">
        <v>315</v>
      </c>
      <c r="C34" s="38" t="s">
        <v>10</v>
      </c>
      <c r="D34" s="39">
        <f>SUM(D35:D59)</f>
        <v>12823756560</v>
      </c>
      <c r="E34" s="347">
        <f>SUM(E35:E59)</f>
        <v>12823756560</v>
      </c>
      <c r="F34" s="39">
        <f>SUM(F35:F59)</f>
        <v>6736572272</v>
      </c>
      <c r="G34" s="41">
        <f t="shared" si="0"/>
        <v>52.531972518979266</v>
      </c>
      <c r="H34" s="41">
        <f t="shared" si="1"/>
        <v>52.531972518979266</v>
      </c>
      <c r="I34" s="39">
        <f>SUM(I35:I59)</f>
        <v>6087184288</v>
      </c>
      <c r="J34" s="39">
        <f>SUM(J35:J59)</f>
        <v>6087184288</v>
      </c>
      <c r="K34" s="43"/>
      <c r="L34" s="43"/>
      <c r="M34" s="44"/>
      <c r="O34" s="390"/>
      <c r="P34" s="390"/>
      <c r="Q34" s="1"/>
    </row>
    <row r="35" spans="1:17" s="3" customFormat="1" x14ac:dyDescent="0.25">
      <c r="A35" s="54" t="s">
        <v>194</v>
      </c>
      <c r="B35" s="55" t="s">
        <v>198</v>
      </c>
      <c r="C35" s="56" t="s">
        <v>50</v>
      </c>
      <c r="D35" s="57">
        <v>3430000000</v>
      </c>
      <c r="E35" s="346">
        <v>3430000000</v>
      </c>
      <c r="F35" s="58">
        <v>2103179815</v>
      </c>
      <c r="G35" s="50">
        <f t="shared" si="0"/>
        <v>61.317195772594758</v>
      </c>
      <c r="H35" s="50">
        <f t="shared" si="1"/>
        <v>61.317195772594758</v>
      </c>
      <c r="I35" s="51">
        <f t="shared" ref="I35:I59" si="4">D35-F35</f>
        <v>1326820185</v>
      </c>
      <c r="J35" s="51">
        <f t="shared" ref="J35:J58" si="5">E35-F35</f>
        <v>1326820185</v>
      </c>
      <c r="K35" s="59"/>
      <c r="L35" s="59"/>
      <c r="M35" s="78"/>
    </row>
    <row r="36" spans="1:17" s="3" customFormat="1" x14ac:dyDescent="0.25">
      <c r="A36" s="54" t="s">
        <v>196</v>
      </c>
      <c r="B36" s="55" t="s">
        <v>429</v>
      </c>
      <c r="C36" s="56" t="s">
        <v>430</v>
      </c>
      <c r="D36" s="57">
        <v>308970000</v>
      </c>
      <c r="E36" s="346">
        <v>308970000</v>
      </c>
      <c r="F36" s="58">
        <v>76888153</v>
      </c>
      <c r="G36" s="50">
        <f t="shared" si="0"/>
        <v>24.885313460853805</v>
      </c>
      <c r="H36" s="50">
        <f t="shared" si="1"/>
        <v>24.885313460853805</v>
      </c>
      <c r="I36" s="51">
        <f t="shared" si="4"/>
        <v>232081847</v>
      </c>
      <c r="J36" s="51">
        <f t="shared" si="5"/>
        <v>232081847</v>
      </c>
      <c r="K36" s="59"/>
      <c r="L36" s="59"/>
      <c r="M36" s="78"/>
    </row>
    <row r="37" spans="1:17" s="3" customFormat="1" x14ac:dyDescent="0.25">
      <c r="A37" s="383">
        <v>177268846</v>
      </c>
      <c r="B37" s="55" t="s">
        <v>199</v>
      </c>
      <c r="C37" s="56" t="s">
        <v>51</v>
      </c>
      <c r="D37" s="57">
        <v>330050000</v>
      </c>
      <c r="E37" s="346">
        <v>330050000</v>
      </c>
      <c r="F37" s="58">
        <v>177268846</v>
      </c>
      <c r="G37" s="50">
        <f t="shared" si="0"/>
        <v>53.709694288744124</v>
      </c>
      <c r="H37" s="50">
        <f t="shared" si="1"/>
        <v>53.709694288744124</v>
      </c>
      <c r="I37" s="51">
        <f t="shared" si="4"/>
        <v>152781154</v>
      </c>
      <c r="J37" s="51">
        <f t="shared" si="5"/>
        <v>152781154</v>
      </c>
      <c r="K37" s="59"/>
      <c r="L37" s="59"/>
      <c r="M37" s="78"/>
    </row>
    <row r="38" spans="1:17" s="3" customFormat="1" x14ac:dyDescent="0.25">
      <c r="A38" s="54" t="s">
        <v>202</v>
      </c>
      <c r="B38" s="55" t="s">
        <v>431</v>
      </c>
      <c r="C38" s="56" t="s">
        <v>432</v>
      </c>
      <c r="D38" s="57">
        <v>42000000</v>
      </c>
      <c r="E38" s="346">
        <v>42000000</v>
      </c>
      <c r="F38" s="58">
        <v>6855909</v>
      </c>
      <c r="G38" s="50">
        <f t="shared" si="0"/>
        <v>16.323592857142856</v>
      </c>
      <c r="H38" s="50">
        <f t="shared" si="1"/>
        <v>16.323592857142856</v>
      </c>
      <c r="I38" s="51">
        <f t="shared" si="4"/>
        <v>35144091</v>
      </c>
      <c r="J38" s="51">
        <f t="shared" si="5"/>
        <v>35144091</v>
      </c>
      <c r="K38" s="59"/>
      <c r="L38" s="59"/>
      <c r="M38" s="78"/>
    </row>
    <row r="39" spans="1:17" s="3" customFormat="1" x14ac:dyDescent="0.25">
      <c r="A39" s="54" t="s">
        <v>204</v>
      </c>
      <c r="B39" s="55" t="s">
        <v>201</v>
      </c>
      <c r="C39" s="56" t="s">
        <v>52</v>
      </c>
      <c r="D39" s="57">
        <v>252000000</v>
      </c>
      <c r="E39" s="346">
        <v>252000000</v>
      </c>
      <c r="F39" s="58">
        <v>128385000</v>
      </c>
      <c r="G39" s="50">
        <f t="shared" si="0"/>
        <v>50.946428571428569</v>
      </c>
      <c r="H39" s="50">
        <f t="shared" si="1"/>
        <v>50.946428571428569</v>
      </c>
      <c r="I39" s="51">
        <f t="shared" si="4"/>
        <v>123615000</v>
      </c>
      <c r="J39" s="51">
        <f t="shared" si="5"/>
        <v>123615000</v>
      </c>
      <c r="K39" s="59"/>
      <c r="L39" s="59"/>
      <c r="M39" s="78"/>
    </row>
    <row r="40" spans="1:17" s="3" customFormat="1" x14ac:dyDescent="0.25">
      <c r="A40" s="54" t="s">
        <v>206</v>
      </c>
      <c r="B40" s="55" t="s">
        <v>203</v>
      </c>
      <c r="C40" s="56" t="s">
        <v>53</v>
      </c>
      <c r="D40" s="57">
        <v>230224000</v>
      </c>
      <c r="E40" s="346">
        <v>230224000</v>
      </c>
      <c r="F40" s="58">
        <v>116802000</v>
      </c>
      <c r="G40" s="50">
        <f t="shared" si="0"/>
        <v>50.734067690596987</v>
      </c>
      <c r="H40" s="50">
        <f t="shared" si="1"/>
        <v>50.734067690596987</v>
      </c>
      <c r="I40" s="51">
        <f t="shared" si="4"/>
        <v>113422000</v>
      </c>
      <c r="J40" s="51">
        <f t="shared" si="5"/>
        <v>113422000</v>
      </c>
      <c r="K40" s="59"/>
      <c r="L40" s="59"/>
      <c r="M40" s="78"/>
    </row>
    <row r="41" spans="1:17" s="3" customFormat="1" x14ac:dyDescent="0.25">
      <c r="A41" s="54" t="s">
        <v>208</v>
      </c>
      <c r="B41" s="55" t="s">
        <v>205</v>
      </c>
      <c r="C41" s="56" t="s">
        <v>54</v>
      </c>
      <c r="D41" s="57">
        <v>100100000</v>
      </c>
      <c r="E41" s="346">
        <v>100100000</v>
      </c>
      <c r="F41" s="58">
        <v>33405000</v>
      </c>
      <c r="G41" s="50">
        <f t="shared" si="0"/>
        <v>33.371628371628368</v>
      </c>
      <c r="H41" s="50">
        <f t="shared" si="1"/>
        <v>33.371628371628368</v>
      </c>
      <c r="I41" s="51">
        <f t="shared" si="4"/>
        <v>66695000</v>
      </c>
      <c r="J41" s="51">
        <f t="shared" si="5"/>
        <v>66695000</v>
      </c>
      <c r="K41" s="59"/>
      <c r="L41" s="59"/>
      <c r="M41" s="78"/>
    </row>
    <row r="42" spans="1:17" s="3" customFormat="1" x14ac:dyDescent="0.25">
      <c r="A42" s="54" t="s">
        <v>210</v>
      </c>
      <c r="B42" s="55" t="s">
        <v>433</v>
      </c>
      <c r="C42" s="56" t="s">
        <v>434</v>
      </c>
      <c r="D42" s="57">
        <v>14000000</v>
      </c>
      <c r="E42" s="346">
        <v>14000000</v>
      </c>
      <c r="F42" s="58">
        <v>4547912</v>
      </c>
      <c r="G42" s="50">
        <f t="shared" si="0"/>
        <v>32.485085714285717</v>
      </c>
      <c r="H42" s="50">
        <f t="shared" si="1"/>
        <v>32.485085714285717</v>
      </c>
      <c r="I42" s="51">
        <f t="shared" si="4"/>
        <v>9452088</v>
      </c>
      <c r="J42" s="51">
        <f t="shared" si="5"/>
        <v>9452088</v>
      </c>
      <c r="K42" s="59"/>
      <c r="L42" s="59"/>
      <c r="M42" s="78"/>
    </row>
    <row r="43" spans="1:17" s="3" customFormat="1" x14ac:dyDescent="0.25">
      <c r="A43" s="54" t="s">
        <v>212</v>
      </c>
      <c r="B43" s="55" t="s">
        <v>207</v>
      </c>
      <c r="C43" s="56" t="s">
        <v>55</v>
      </c>
      <c r="D43" s="57">
        <v>215250000</v>
      </c>
      <c r="E43" s="346">
        <v>215250000</v>
      </c>
      <c r="F43" s="58">
        <v>106891920</v>
      </c>
      <c r="G43" s="50">
        <f t="shared" si="0"/>
        <v>49.65942857142857</v>
      </c>
      <c r="H43" s="50">
        <f t="shared" si="1"/>
        <v>49.65942857142857</v>
      </c>
      <c r="I43" s="51">
        <f t="shared" si="4"/>
        <v>108358080</v>
      </c>
      <c r="J43" s="51">
        <f t="shared" si="5"/>
        <v>108358080</v>
      </c>
      <c r="K43" s="59"/>
      <c r="L43" s="59"/>
      <c r="M43" s="78"/>
    </row>
    <row r="44" spans="1:17" s="3" customFormat="1" x14ac:dyDescent="0.25">
      <c r="A44" s="54" t="s">
        <v>214</v>
      </c>
      <c r="B44" s="55" t="s">
        <v>435</v>
      </c>
      <c r="C44" s="56" t="s">
        <v>436</v>
      </c>
      <c r="D44" s="57">
        <v>25200000</v>
      </c>
      <c r="E44" s="346">
        <v>25200000</v>
      </c>
      <c r="F44" s="58">
        <v>4465900</v>
      </c>
      <c r="G44" s="50">
        <f t="shared" si="0"/>
        <v>17.721825396825398</v>
      </c>
      <c r="H44" s="50">
        <f t="shared" si="1"/>
        <v>17.721825396825398</v>
      </c>
      <c r="I44" s="51">
        <f t="shared" si="4"/>
        <v>20734100</v>
      </c>
      <c r="J44" s="51">
        <f t="shared" si="5"/>
        <v>20734100</v>
      </c>
      <c r="K44" s="59"/>
      <c r="L44" s="59"/>
      <c r="M44" s="78"/>
    </row>
    <row r="45" spans="1:17" s="3" customFormat="1" x14ac:dyDescent="0.25">
      <c r="A45" s="54" t="s">
        <v>216</v>
      </c>
      <c r="B45" s="55" t="s">
        <v>209</v>
      </c>
      <c r="C45" s="56" t="s">
        <v>56</v>
      </c>
      <c r="D45" s="57">
        <v>101800000</v>
      </c>
      <c r="E45" s="346">
        <v>101800000</v>
      </c>
      <c r="F45" s="58">
        <v>90566057</v>
      </c>
      <c r="G45" s="50">
        <f t="shared" si="0"/>
        <v>88.964692534381143</v>
      </c>
      <c r="H45" s="50">
        <f t="shared" si="1"/>
        <v>88.964692534381143</v>
      </c>
      <c r="I45" s="51">
        <f t="shared" si="4"/>
        <v>11233943</v>
      </c>
      <c r="J45" s="51">
        <f t="shared" si="5"/>
        <v>11233943</v>
      </c>
      <c r="K45" s="59"/>
      <c r="L45" s="59"/>
      <c r="M45" s="78"/>
    </row>
    <row r="46" spans="1:17" s="3" customFormat="1" x14ac:dyDescent="0.25">
      <c r="A46" s="54" t="s">
        <v>218</v>
      </c>
      <c r="B46" s="55" t="s">
        <v>437</v>
      </c>
      <c r="C46" s="56" t="s">
        <v>438</v>
      </c>
      <c r="D46" s="57">
        <v>21000000</v>
      </c>
      <c r="E46" s="346">
        <v>21000000</v>
      </c>
      <c r="F46" s="58"/>
      <c r="G46" s="50">
        <f t="shared" si="0"/>
        <v>0</v>
      </c>
      <c r="H46" s="50">
        <f t="shared" si="1"/>
        <v>0</v>
      </c>
      <c r="I46" s="51">
        <f t="shared" si="4"/>
        <v>21000000</v>
      </c>
      <c r="J46" s="51">
        <f t="shared" si="5"/>
        <v>21000000</v>
      </c>
      <c r="K46" s="59"/>
      <c r="L46" s="59"/>
      <c r="M46" s="78"/>
    </row>
    <row r="47" spans="1:17" s="3" customFormat="1" x14ac:dyDescent="0.25">
      <c r="A47" s="54" t="s">
        <v>220</v>
      </c>
      <c r="B47" s="55" t="s">
        <v>211</v>
      </c>
      <c r="C47" s="56" t="s">
        <v>57</v>
      </c>
      <c r="D47" s="57">
        <v>114000</v>
      </c>
      <c r="E47" s="346">
        <v>114000</v>
      </c>
      <c r="F47" s="58">
        <v>33281</v>
      </c>
      <c r="G47" s="50">
        <f t="shared" si="0"/>
        <v>29.193859649122807</v>
      </c>
      <c r="H47" s="50">
        <f t="shared" si="1"/>
        <v>29.193859649122807</v>
      </c>
      <c r="I47" s="51">
        <f t="shared" si="4"/>
        <v>80719</v>
      </c>
      <c r="J47" s="51">
        <f t="shared" si="5"/>
        <v>80719</v>
      </c>
      <c r="K47" s="59"/>
      <c r="L47" s="59"/>
      <c r="M47" s="78"/>
    </row>
    <row r="48" spans="1:17" s="3" customFormat="1" x14ac:dyDescent="0.25">
      <c r="A48" s="54" t="s">
        <v>251</v>
      </c>
      <c r="B48" s="55" t="s">
        <v>439</v>
      </c>
      <c r="C48" s="56" t="s">
        <v>440</v>
      </c>
      <c r="D48" s="57">
        <v>42000</v>
      </c>
      <c r="E48" s="346">
        <v>42000</v>
      </c>
      <c r="F48" s="58">
        <v>1806</v>
      </c>
      <c r="G48" s="50">
        <f t="shared" si="0"/>
        <v>4.3</v>
      </c>
      <c r="H48" s="50">
        <f t="shared" si="1"/>
        <v>4.3</v>
      </c>
      <c r="I48" s="51">
        <f t="shared" si="4"/>
        <v>40194</v>
      </c>
      <c r="J48" s="51">
        <f t="shared" si="5"/>
        <v>40194</v>
      </c>
      <c r="K48" s="59"/>
      <c r="L48" s="59"/>
      <c r="M48" s="78"/>
    </row>
    <row r="49" spans="1:17" s="3" customFormat="1" x14ac:dyDescent="0.25">
      <c r="A49" s="54" t="s">
        <v>252</v>
      </c>
      <c r="B49" s="55" t="s">
        <v>213</v>
      </c>
      <c r="C49" s="56" t="s">
        <v>58</v>
      </c>
      <c r="D49" s="57">
        <v>393600000</v>
      </c>
      <c r="E49" s="346">
        <v>393600000</v>
      </c>
      <c r="F49" s="58">
        <v>171555860</v>
      </c>
      <c r="G49" s="50">
        <f t="shared" si="0"/>
        <v>43.586346544715447</v>
      </c>
      <c r="H49" s="50">
        <f t="shared" si="1"/>
        <v>43.586346544715447</v>
      </c>
      <c r="I49" s="51">
        <f t="shared" si="4"/>
        <v>222044140</v>
      </c>
      <c r="J49" s="51">
        <f t="shared" si="5"/>
        <v>222044140</v>
      </c>
      <c r="K49" s="59"/>
      <c r="L49" s="59"/>
      <c r="M49" s="78"/>
    </row>
    <row r="50" spans="1:17" s="3" customFormat="1" x14ac:dyDescent="0.25">
      <c r="A50" s="54" t="s">
        <v>253</v>
      </c>
      <c r="B50" s="55" t="s">
        <v>441</v>
      </c>
      <c r="C50" s="56" t="s">
        <v>442</v>
      </c>
      <c r="D50" s="57">
        <v>24000000</v>
      </c>
      <c r="E50" s="346">
        <v>24000000</v>
      </c>
      <c r="F50" s="58">
        <v>3756224</v>
      </c>
      <c r="G50" s="50">
        <f t="shared" si="0"/>
        <v>15.650933333333333</v>
      </c>
      <c r="H50" s="50">
        <f t="shared" si="1"/>
        <v>15.650933333333333</v>
      </c>
      <c r="I50" s="51">
        <f t="shared" si="4"/>
        <v>20243776</v>
      </c>
      <c r="J50" s="51">
        <f t="shared" si="5"/>
        <v>20243776</v>
      </c>
      <c r="K50" s="59"/>
      <c r="L50" s="59"/>
      <c r="M50" s="78"/>
    </row>
    <row r="51" spans="1:17" s="3" customFormat="1" x14ac:dyDescent="0.25">
      <c r="A51" s="54" t="s">
        <v>254</v>
      </c>
      <c r="B51" s="55" t="s">
        <v>215</v>
      </c>
      <c r="C51" s="56" t="s">
        <v>59</v>
      </c>
      <c r="D51" s="57">
        <v>14400000</v>
      </c>
      <c r="E51" s="346">
        <v>14400000</v>
      </c>
      <c r="F51" s="58">
        <v>3916662</v>
      </c>
      <c r="G51" s="50">
        <f t="shared" si="0"/>
        <v>27.199041666666666</v>
      </c>
      <c r="H51" s="50">
        <f t="shared" si="1"/>
        <v>27.199041666666666</v>
      </c>
      <c r="I51" s="51">
        <f t="shared" si="4"/>
        <v>10483338</v>
      </c>
      <c r="J51" s="51">
        <f t="shared" si="5"/>
        <v>10483338</v>
      </c>
      <c r="K51" s="59"/>
      <c r="L51" s="59"/>
      <c r="M51" s="78"/>
    </row>
    <row r="52" spans="1:17" s="3" customFormat="1" x14ac:dyDescent="0.25">
      <c r="A52" s="54" t="s">
        <v>277</v>
      </c>
      <c r="B52" s="55" t="s">
        <v>443</v>
      </c>
      <c r="C52" s="56" t="s">
        <v>444</v>
      </c>
      <c r="D52" s="57">
        <v>2400000</v>
      </c>
      <c r="E52" s="346">
        <v>2400000</v>
      </c>
      <c r="F52" s="58">
        <v>179553</v>
      </c>
      <c r="G52" s="50">
        <f t="shared" si="0"/>
        <v>7.4813749999999999</v>
      </c>
      <c r="H52" s="50">
        <f t="shared" si="1"/>
        <v>7.4813749999999999</v>
      </c>
      <c r="I52" s="51">
        <f t="shared" si="4"/>
        <v>2220447</v>
      </c>
      <c r="J52" s="51">
        <f t="shared" si="5"/>
        <v>2220447</v>
      </c>
      <c r="K52" s="59"/>
      <c r="L52" s="59"/>
      <c r="M52" s="78"/>
    </row>
    <row r="53" spans="1:17" s="3" customFormat="1" x14ac:dyDescent="0.25">
      <c r="A53" s="54" t="s">
        <v>279</v>
      </c>
      <c r="B53" s="55" t="s">
        <v>217</v>
      </c>
      <c r="C53" s="56" t="s">
        <v>60</v>
      </c>
      <c r="D53" s="57">
        <v>28800000</v>
      </c>
      <c r="E53" s="346">
        <v>28800000</v>
      </c>
      <c r="F53" s="58">
        <v>11750109</v>
      </c>
      <c r="G53" s="50">
        <f t="shared" si="0"/>
        <v>40.798989583333331</v>
      </c>
      <c r="H53" s="50">
        <f t="shared" si="1"/>
        <v>40.798989583333331</v>
      </c>
      <c r="I53" s="51">
        <f t="shared" si="4"/>
        <v>17049891</v>
      </c>
      <c r="J53" s="51">
        <f t="shared" si="5"/>
        <v>17049891</v>
      </c>
      <c r="K53" s="59"/>
      <c r="L53" s="59"/>
      <c r="M53" s="78"/>
    </row>
    <row r="54" spans="1:17" s="3" customFormat="1" x14ac:dyDescent="0.25">
      <c r="A54" s="54" t="s">
        <v>281</v>
      </c>
      <c r="B54" s="55" t="s">
        <v>445</v>
      </c>
      <c r="C54" s="56" t="s">
        <v>446</v>
      </c>
      <c r="D54" s="57">
        <v>1200000</v>
      </c>
      <c r="E54" s="346">
        <v>1200000</v>
      </c>
      <c r="F54" s="58">
        <v>538635</v>
      </c>
      <c r="G54" s="50">
        <f t="shared" si="0"/>
        <v>44.886249999999997</v>
      </c>
      <c r="H54" s="50">
        <f t="shared" si="1"/>
        <v>44.886249999999997</v>
      </c>
      <c r="I54" s="51">
        <f t="shared" si="4"/>
        <v>661365</v>
      </c>
      <c r="J54" s="51">
        <f t="shared" si="5"/>
        <v>661365</v>
      </c>
      <c r="K54" s="59"/>
      <c r="L54" s="59"/>
      <c r="M54" s="78"/>
    </row>
    <row r="55" spans="1:17" s="3" customFormat="1" ht="30" x14ac:dyDescent="0.25">
      <c r="A55" s="54" t="s">
        <v>282</v>
      </c>
      <c r="B55" s="55" t="s">
        <v>219</v>
      </c>
      <c r="C55" s="56" t="s">
        <v>61</v>
      </c>
      <c r="D55" s="57">
        <v>24000000</v>
      </c>
      <c r="E55" s="346">
        <v>24000000</v>
      </c>
      <c r="F55" s="58"/>
      <c r="G55" s="50">
        <f t="shared" si="0"/>
        <v>0</v>
      </c>
      <c r="H55" s="50">
        <f t="shared" si="1"/>
        <v>0</v>
      </c>
      <c r="I55" s="51">
        <f t="shared" si="4"/>
        <v>24000000</v>
      </c>
      <c r="J55" s="51">
        <f t="shared" si="5"/>
        <v>24000000</v>
      </c>
      <c r="K55" s="59"/>
      <c r="L55" s="59"/>
      <c r="M55" s="78"/>
    </row>
    <row r="56" spans="1:17" s="3" customFormat="1" ht="30" x14ac:dyDescent="0.25">
      <c r="A56" s="54" t="s">
        <v>289</v>
      </c>
      <c r="B56" s="55" t="s">
        <v>447</v>
      </c>
      <c r="C56" s="56" t="s">
        <v>448</v>
      </c>
      <c r="D56" s="57">
        <v>2400000</v>
      </c>
      <c r="E56" s="346">
        <v>2400000</v>
      </c>
      <c r="F56" s="58"/>
      <c r="G56" s="50">
        <f t="shared" si="0"/>
        <v>0</v>
      </c>
      <c r="H56" s="50">
        <f t="shared" si="1"/>
        <v>0</v>
      </c>
      <c r="I56" s="51">
        <f t="shared" si="4"/>
        <v>2400000</v>
      </c>
      <c r="J56" s="51">
        <f t="shared" si="5"/>
        <v>2400000</v>
      </c>
      <c r="K56" s="59"/>
      <c r="L56" s="59"/>
      <c r="M56" s="78"/>
    </row>
    <row r="57" spans="1:17" s="3" customFormat="1" x14ac:dyDescent="0.25">
      <c r="A57" s="54" t="s">
        <v>308</v>
      </c>
      <c r="B57" s="55" t="s">
        <v>221</v>
      </c>
      <c r="C57" s="56" t="s">
        <v>163</v>
      </c>
      <c r="D57" s="57">
        <v>7179400000</v>
      </c>
      <c r="E57" s="346">
        <v>7179400000</v>
      </c>
      <c r="F57" s="58">
        <v>3687625630</v>
      </c>
      <c r="G57" s="50">
        <f t="shared" si="0"/>
        <v>51.363980694765573</v>
      </c>
      <c r="H57" s="50">
        <f t="shared" si="1"/>
        <v>51.363980694765573</v>
      </c>
      <c r="I57" s="51">
        <f t="shared" si="4"/>
        <v>3491774370</v>
      </c>
      <c r="J57" s="51">
        <f t="shared" si="5"/>
        <v>3491774370</v>
      </c>
      <c r="K57" s="59"/>
      <c r="L57" s="59"/>
      <c r="M57" s="78"/>
    </row>
    <row r="58" spans="1:17" s="3" customFormat="1" x14ac:dyDescent="0.25">
      <c r="A58" s="54" t="s">
        <v>453</v>
      </c>
      <c r="B58" s="55" t="s">
        <v>449</v>
      </c>
      <c r="C58" s="56" t="s">
        <v>450</v>
      </c>
      <c r="D58" s="57">
        <v>80316560</v>
      </c>
      <c r="E58" s="346">
        <v>80316560</v>
      </c>
      <c r="F58" s="58">
        <v>7958000</v>
      </c>
      <c r="G58" s="50">
        <f t="shared" si="0"/>
        <v>9.9082928850538412</v>
      </c>
      <c r="H58" s="50">
        <f t="shared" si="1"/>
        <v>9.9082928850538412</v>
      </c>
      <c r="I58" s="51">
        <f t="shared" si="4"/>
        <v>72358560</v>
      </c>
      <c r="J58" s="51">
        <f t="shared" si="5"/>
        <v>72358560</v>
      </c>
      <c r="K58" s="59"/>
      <c r="L58" s="59"/>
      <c r="M58" s="78"/>
    </row>
    <row r="59" spans="1:17" s="3" customFormat="1" ht="30.75" thickBot="1" x14ac:dyDescent="0.3">
      <c r="A59" s="54" t="s">
        <v>454</v>
      </c>
      <c r="B59" s="55" t="s">
        <v>451</v>
      </c>
      <c r="C59" s="56" t="s">
        <v>452</v>
      </c>
      <c r="D59" s="57">
        <v>2490000</v>
      </c>
      <c r="E59" s="346">
        <v>2490000</v>
      </c>
      <c r="F59" s="58">
        <v>0</v>
      </c>
      <c r="G59" s="50">
        <f t="shared" si="0"/>
        <v>0</v>
      </c>
      <c r="H59" s="50">
        <f t="shared" si="1"/>
        <v>0</v>
      </c>
      <c r="I59" s="51">
        <f t="shared" si="4"/>
        <v>2490000</v>
      </c>
      <c r="J59" s="51">
        <f>E59-F59</f>
        <v>2490000</v>
      </c>
      <c r="K59" s="59"/>
      <c r="L59" s="59"/>
      <c r="M59" s="78"/>
    </row>
    <row r="60" spans="1:17" s="3" customFormat="1" x14ac:dyDescent="0.25">
      <c r="A60" s="36">
        <v>8</v>
      </c>
      <c r="B60" s="37" t="s">
        <v>316</v>
      </c>
      <c r="C60" s="38" t="s">
        <v>11</v>
      </c>
      <c r="D60" s="39">
        <f>SUM(D61:D65)</f>
        <v>335405400</v>
      </c>
      <c r="E60" s="347">
        <f>SUM(E61:E65)</f>
        <v>335405400</v>
      </c>
      <c r="F60" s="39">
        <f>SUM(F61:F65)</f>
        <v>151280000</v>
      </c>
      <c r="G60" s="41">
        <f t="shared" si="0"/>
        <v>45.10362683486909</v>
      </c>
      <c r="H60" s="41">
        <f t="shared" si="1"/>
        <v>45.10362683486909</v>
      </c>
      <c r="I60" s="39">
        <f>SUM(I61:I65)</f>
        <v>184125400</v>
      </c>
      <c r="J60" s="39">
        <f>SUM(J61:J65)</f>
        <v>184125400</v>
      </c>
      <c r="K60" s="43"/>
      <c r="L60" s="43"/>
      <c r="M60" s="44"/>
      <c r="O60" s="390"/>
      <c r="P60" s="390"/>
      <c r="Q60" s="1"/>
    </row>
    <row r="61" spans="1:17" s="3" customFormat="1" x14ac:dyDescent="0.25">
      <c r="A61" s="54" t="s">
        <v>194</v>
      </c>
      <c r="B61" s="55" t="s">
        <v>197</v>
      </c>
      <c r="C61" s="56" t="s">
        <v>49</v>
      </c>
      <c r="D61" s="57">
        <v>24600</v>
      </c>
      <c r="E61" s="346">
        <v>24600</v>
      </c>
      <c r="F61" s="58"/>
      <c r="G61" s="50">
        <f t="shared" si="0"/>
        <v>0</v>
      </c>
      <c r="H61" s="50">
        <f t="shared" si="1"/>
        <v>0</v>
      </c>
      <c r="I61" s="51">
        <f>D61-F61</f>
        <v>24600</v>
      </c>
      <c r="J61" s="51">
        <f t="shared" ref="J61:J64" si="6">E61-F61</f>
        <v>24600</v>
      </c>
      <c r="K61" s="59"/>
      <c r="L61" s="59"/>
      <c r="M61" s="78"/>
      <c r="O61" s="390"/>
      <c r="P61" s="390"/>
      <c r="Q61" s="1"/>
    </row>
    <row r="62" spans="1:17" s="3" customFormat="1" x14ac:dyDescent="0.25">
      <c r="A62" s="54" t="s">
        <v>196</v>
      </c>
      <c r="B62" s="55" t="s">
        <v>455</v>
      </c>
      <c r="C62" s="56" t="s">
        <v>456</v>
      </c>
      <c r="D62" s="57">
        <v>4800000</v>
      </c>
      <c r="E62" s="346">
        <v>4800000</v>
      </c>
      <c r="F62" s="58">
        <v>2400000</v>
      </c>
      <c r="G62" s="50">
        <f t="shared" si="0"/>
        <v>50</v>
      </c>
      <c r="H62" s="50">
        <f t="shared" si="1"/>
        <v>50</v>
      </c>
      <c r="I62" s="51">
        <f t="shared" ref="I62:I64" si="7">D62-F62</f>
        <v>2400000</v>
      </c>
      <c r="J62" s="51">
        <f t="shared" si="6"/>
        <v>2400000</v>
      </c>
      <c r="K62" s="59"/>
      <c r="L62" s="59"/>
      <c r="M62" s="78"/>
      <c r="O62" s="390"/>
      <c r="P62" s="390"/>
      <c r="Q62" s="1"/>
    </row>
    <row r="63" spans="1:17" s="3" customFormat="1" x14ac:dyDescent="0.25">
      <c r="A63" s="54" t="s">
        <v>200</v>
      </c>
      <c r="B63" s="55" t="s">
        <v>457</v>
      </c>
      <c r="C63" s="56" t="s">
        <v>62</v>
      </c>
      <c r="D63" s="57">
        <v>323400000</v>
      </c>
      <c r="E63" s="346">
        <v>323400000</v>
      </c>
      <c r="F63" s="58">
        <v>148880000</v>
      </c>
      <c r="G63" s="50">
        <f t="shared" si="0"/>
        <v>46.035868893011752</v>
      </c>
      <c r="H63" s="50">
        <f t="shared" si="1"/>
        <v>46.035868893011752</v>
      </c>
      <c r="I63" s="51">
        <f t="shared" si="7"/>
        <v>174520000</v>
      </c>
      <c r="J63" s="51">
        <f t="shared" si="6"/>
        <v>174520000</v>
      </c>
      <c r="K63" s="59"/>
      <c r="L63" s="59"/>
      <c r="M63" s="78"/>
      <c r="O63" s="390"/>
      <c r="P63" s="390"/>
    </row>
    <row r="64" spans="1:17" s="3" customFormat="1" x14ac:dyDescent="0.25">
      <c r="A64" s="54" t="s">
        <v>202</v>
      </c>
      <c r="B64" s="55" t="s">
        <v>458</v>
      </c>
      <c r="C64" s="56" t="s">
        <v>75</v>
      </c>
      <c r="D64" s="57">
        <v>3400000</v>
      </c>
      <c r="E64" s="346">
        <v>3400000</v>
      </c>
      <c r="F64" s="58"/>
      <c r="G64" s="50">
        <f t="shared" si="0"/>
        <v>0</v>
      </c>
      <c r="H64" s="50">
        <f t="shared" si="1"/>
        <v>0</v>
      </c>
      <c r="I64" s="51">
        <f t="shared" si="7"/>
        <v>3400000</v>
      </c>
      <c r="J64" s="51">
        <f t="shared" si="6"/>
        <v>3400000</v>
      </c>
      <c r="K64" s="59"/>
      <c r="L64" s="59"/>
      <c r="M64" s="78"/>
    </row>
    <row r="65" spans="1:17" s="3" customFormat="1" ht="30.75" thickBot="1" x14ac:dyDescent="0.3">
      <c r="A65" s="54" t="s">
        <v>204</v>
      </c>
      <c r="B65" s="55" t="s">
        <v>460</v>
      </c>
      <c r="C65" s="56" t="s">
        <v>459</v>
      </c>
      <c r="D65" s="57">
        <v>3780800</v>
      </c>
      <c r="E65" s="346">
        <v>3780800</v>
      </c>
      <c r="F65" s="58"/>
      <c r="G65" s="50">
        <f t="shared" si="0"/>
        <v>0</v>
      </c>
      <c r="H65" s="50">
        <f t="shared" si="1"/>
        <v>0</v>
      </c>
      <c r="I65" s="51">
        <f>D65-F65</f>
        <v>3780800</v>
      </c>
      <c r="J65" s="51">
        <f>E65-F65</f>
        <v>3780800</v>
      </c>
      <c r="K65" s="59"/>
      <c r="L65" s="59"/>
      <c r="M65" s="78"/>
    </row>
    <row r="66" spans="1:17" s="3" customFormat="1" ht="30" x14ac:dyDescent="0.25">
      <c r="A66" s="36">
        <v>9</v>
      </c>
      <c r="B66" s="37" t="s">
        <v>317</v>
      </c>
      <c r="C66" s="38" t="s">
        <v>12</v>
      </c>
      <c r="D66" s="39">
        <f>SUM(D67:D68)</f>
        <v>673400</v>
      </c>
      <c r="E66" s="347">
        <f>SUM(E67:E68)</f>
        <v>673400</v>
      </c>
      <c r="F66" s="40">
        <f>SUM(F67:F68)</f>
        <v>0</v>
      </c>
      <c r="G66" s="41">
        <f t="shared" si="0"/>
        <v>0</v>
      </c>
      <c r="H66" s="41">
        <f t="shared" si="1"/>
        <v>0</v>
      </c>
      <c r="I66" s="68">
        <f>SUM(I67:I68)</f>
        <v>673400</v>
      </c>
      <c r="J66" s="68">
        <f>SUM(J67:J68)</f>
        <v>673400</v>
      </c>
      <c r="K66" s="43"/>
      <c r="L66" s="43"/>
      <c r="M66" s="44"/>
    </row>
    <row r="67" spans="1:17" s="3" customFormat="1" x14ac:dyDescent="0.25">
      <c r="A67" s="54" t="s">
        <v>194</v>
      </c>
      <c r="B67" s="55" t="s">
        <v>195</v>
      </c>
      <c r="C67" s="56" t="s">
        <v>48</v>
      </c>
      <c r="D67" s="57">
        <v>111400</v>
      </c>
      <c r="E67" s="346">
        <v>111400</v>
      </c>
      <c r="F67" s="58"/>
      <c r="G67" s="50">
        <f t="shared" si="0"/>
        <v>0</v>
      </c>
      <c r="H67" s="50">
        <f t="shared" si="1"/>
        <v>0</v>
      </c>
      <c r="I67" s="51">
        <f>D67-F67</f>
        <v>111400</v>
      </c>
      <c r="J67" s="51">
        <f>E67-F67</f>
        <v>111400</v>
      </c>
      <c r="K67" s="59"/>
      <c r="L67" s="59"/>
      <c r="M67" s="78"/>
    </row>
    <row r="68" spans="1:17" s="3" customFormat="1" ht="15.75" thickBot="1" x14ac:dyDescent="0.3">
      <c r="A68" s="70" t="s">
        <v>196</v>
      </c>
      <c r="B68" s="71" t="s">
        <v>197</v>
      </c>
      <c r="C68" s="72" t="s">
        <v>49</v>
      </c>
      <c r="D68" s="73">
        <v>562000</v>
      </c>
      <c r="E68" s="364">
        <v>562000</v>
      </c>
      <c r="F68" s="58"/>
      <c r="G68" s="75">
        <f t="shared" si="0"/>
        <v>0</v>
      </c>
      <c r="H68" s="75">
        <f t="shared" si="1"/>
        <v>0</v>
      </c>
      <c r="I68" s="76">
        <f>D68-F68</f>
        <v>562000</v>
      </c>
      <c r="J68" s="51">
        <f>E68-F68</f>
        <v>562000</v>
      </c>
      <c r="K68" s="77"/>
      <c r="L68" s="77"/>
      <c r="M68" s="79"/>
    </row>
    <row r="69" spans="1:17" s="3" customFormat="1" ht="30" x14ac:dyDescent="0.25">
      <c r="A69" s="36">
        <v>10</v>
      </c>
      <c r="B69" s="37" t="s">
        <v>318</v>
      </c>
      <c r="C69" s="38" t="s">
        <v>175</v>
      </c>
      <c r="D69" s="39">
        <f>SUM(D70:D71)</f>
        <v>785800</v>
      </c>
      <c r="E69" s="347">
        <f>SUM(E70:E71)</f>
        <v>785800</v>
      </c>
      <c r="F69" s="40">
        <f>SUM(F70:F71)</f>
        <v>0</v>
      </c>
      <c r="G69" s="41">
        <f t="shared" si="0"/>
        <v>0</v>
      </c>
      <c r="H69" s="41">
        <f t="shared" si="1"/>
        <v>0</v>
      </c>
      <c r="I69" s="68">
        <f>SUM(I70:I71)</f>
        <v>785800</v>
      </c>
      <c r="J69" s="68">
        <f>SUM(J70:J71)</f>
        <v>785800</v>
      </c>
      <c r="K69" s="43"/>
      <c r="L69" s="43"/>
      <c r="M69" s="100"/>
    </row>
    <row r="70" spans="1:17" s="3" customFormat="1" x14ac:dyDescent="0.25">
      <c r="A70" s="54" t="s">
        <v>194</v>
      </c>
      <c r="B70" s="55" t="s">
        <v>195</v>
      </c>
      <c r="C70" s="56" t="s">
        <v>48</v>
      </c>
      <c r="D70" s="57">
        <v>111400</v>
      </c>
      <c r="E70" s="346">
        <v>111400</v>
      </c>
      <c r="F70" s="58"/>
      <c r="G70" s="50">
        <f t="shared" si="0"/>
        <v>0</v>
      </c>
      <c r="H70" s="50">
        <f t="shared" si="1"/>
        <v>0</v>
      </c>
      <c r="I70" s="51">
        <f>D70-F70</f>
        <v>111400</v>
      </c>
      <c r="J70" s="51">
        <f>E70-F70</f>
        <v>111400</v>
      </c>
      <c r="K70" s="59"/>
      <c r="L70" s="59"/>
      <c r="M70" s="101"/>
    </row>
    <row r="71" spans="1:17" ht="15.75" thickBot="1" x14ac:dyDescent="0.3">
      <c r="A71" s="70" t="s">
        <v>196</v>
      </c>
      <c r="B71" s="71" t="s">
        <v>197</v>
      </c>
      <c r="C71" s="72" t="s">
        <v>49</v>
      </c>
      <c r="D71" s="73">
        <v>674400</v>
      </c>
      <c r="E71" s="364">
        <v>674400</v>
      </c>
      <c r="F71" s="58"/>
      <c r="G71" s="75">
        <f t="shared" si="0"/>
        <v>0</v>
      </c>
      <c r="H71" s="75">
        <f t="shared" si="1"/>
        <v>0</v>
      </c>
      <c r="I71" s="76">
        <f>D71-F71</f>
        <v>674400</v>
      </c>
      <c r="J71" s="51">
        <f>E71-F71</f>
        <v>674400</v>
      </c>
      <c r="K71" s="77"/>
      <c r="L71" s="77"/>
      <c r="M71" s="102"/>
    </row>
    <row r="72" spans="1:17" s="103" customFormat="1" ht="30" x14ac:dyDescent="0.25">
      <c r="A72" s="36">
        <v>11</v>
      </c>
      <c r="B72" s="37" t="s">
        <v>319</v>
      </c>
      <c r="C72" s="38" t="s">
        <v>13</v>
      </c>
      <c r="D72" s="39">
        <f>SUM(D73:D74)</f>
        <v>1235400</v>
      </c>
      <c r="E72" s="347">
        <f>SUM(E73:E74)</f>
        <v>1235400</v>
      </c>
      <c r="F72" s="40">
        <f>SUM(F73:F74)</f>
        <v>0</v>
      </c>
      <c r="G72" s="41">
        <f t="shared" si="0"/>
        <v>0</v>
      </c>
      <c r="H72" s="41">
        <f t="shared" si="1"/>
        <v>0</v>
      </c>
      <c r="I72" s="68">
        <f>SUM(I73:I74)</f>
        <v>1235400</v>
      </c>
      <c r="J72" s="68">
        <f>SUM(J73:J74)</f>
        <v>1235400</v>
      </c>
      <c r="K72" s="43"/>
      <c r="L72" s="43"/>
      <c r="M72" s="44"/>
      <c r="N72" s="104"/>
    </row>
    <row r="73" spans="1:17" s="103" customFormat="1" x14ac:dyDescent="0.25">
      <c r="A73" s="54" t="s">
        <v>194</v>
      </c>
      <c r="B73" s="55" t="s">
        <v>195</v>
      </c>
      <c r="C73" s="56" t="s">
        <v>48</v>
      </c>
      <c r="D73" s="57">
        <v>111400</v>
      </c>
      <c r="E73" s="346">
        <v>111400</v>
      </c>
      <c r="F73" s="58"/>
      <c r="G73" s="50">
        <f t="shared" ref="G73:G107" si="8">F73/D73*100</f>
        <v>0</v>
      </c>
      <c r="H73" s="50">
        <f t="shared" ref="H73:H137" si="9">F73/E73*100</f>
        <v>0</v>
      </c>
      <c r="I73" s="51">
        <f>D73-F73</f>
        <v>111400</v>
      </c>
      <c r="J73" s="51">
        <f>E73-F73</f>
        <v>111400</v>
      </c>
      <c r="K73" s="59"/>
      <c r="L73" s="59"/>
      <c r="M73" s="78"/>
      <c r="N73" s="104"/>
    </row>
    <row r="74" spans="1:17" s="103" customFormat="1" ht="15.75" thickBot="1" x14ac:dyDescent="0.3">
      <c r="A74" s="135" t="s">
        <v>196</v>
      </c>
      <c r="B74" s="136" t="s">
        <v>197</v>
      </c>
      <c r="C74" s="137" t="s">
        <v>49</v>
      </c>
      <c r="D74" s="138">
        <v>1124000</v>
      </c>
      <c r="E74" s="366">
        <v>1124000</v>
      </c>
      <c r="F74" s="300"/>
      <c r="G74" s="139">
        <f t="shared" si="8"/>
        <v>0</v>
      </c>
      <c r="H74" s="139">
        <f t="shared" si="9"/>
        <v>0</v>
      </c>
      <c r="I74" s="140">
        <f>D74-F74</f>
        <v>1124000</v>
      </c>
      <c r="J74" s="140">
        <f>E74-F74</f>
        <v>1124000</v>
      </c>
      <c r="K74" s="141"/>
      <c r="L74" s="141"/>
      <c r="M74" s="142"/>
      <c r="N74" s="104"/>
    </row>
    <row r="75" spans="1:17" ht="15.75" thickBot="1" x14ac:dyDescent="0.3">
      <c r="A75" s="91" t="s">
        <v>44</v>
      </c>
      <c r="B75" s="92" t="s">
        <v>137</v>
      </c>
      <c r="C75" s="93" t="s">
        <v>176</v>
      </c>
      <c r="D75" s="94">
        <f>D76</f>
        <v>157959400</v>
      </c>
      <c r="E75" s="367">
        <f>E76</f>
        <v>21560650</v>
      </c>
      <c r="F75" s="105">
        <f>F76</f>
        <v>0</v>
      </c>
      <c r="G75" s="96">
        <f t="shared" si="8"/>
        <v>0</v>
      </c>
      <c r="H75" s="96">
        <f t="shared" si="9"/>
        <v>0</v>
      </c>
      <c r="I75" s="97">
        <f>I76</f>
        <v>157959400</v>
      </c>
      <c r="J75" s="97">
        <f>J76</f>
        <v>21560650</v>
      </c>
      <c r="K75" s="98"/>
      <c r="L75" s="98"/>
      <c r="M75" s="99"/>
      <c r="Q75" s="3"/>
    </row>
    <row r="76" spans="1:17" ht="30" x14ac:dyDescent="0.25">
      <c r="A76" s="36">
        <v>12</v>
      </c>
      <c r="B76" s="37" t="s">
        <v>320</v>
      </c>
      <c r="C76" s="38" t="s">
        <v>164</v>
      </c>
      <c r="D76" s="39">
        <f>SUM(D77:D83)</f>
        <v>157959400</v>
      </c>
      <c r="E76" s="347">
        <f>SUM(E77:E83)</f>
        <v>21560650</v>
      </c>
      <c r="F76" s="39">
        <f>SUM(F77:F83)</f>
        <v>0</v>
      </c>
      <c r="G76" s="41">
        <f t="shared" si="8"/>
        <v>0</v>
      </c>
      <c r="H76" s="41">
        <f t="shared" si="9"/>
        <v>0</v>
      </c>
      <c r="I76" s="39">
        <f>SUM(I77:I83)</f>
        <v>157959400</v>
      </c>
      <c r="J76" s="39">
        <f>SUM(J77:J83)</f>
        <v>21560650</v>
      </c>
      <c r="K76" s="43"/>
      <c r="L76" s="43"/>
      <c r="M76" s="44"/>
      <c r="Q76" s="3"/>
    </row>
    <row r="77" spans="1:17" x14ac:dyDescent="0.25">
      <c r="A77" s="54" t="s">
        <v>194</v>
      </c>
      <c r="B77" s="55" t="s">
        <v>197</v>
      </c>
      <c r="C77" s="56" t="s">
        <v>49</v>
      </c>
      <c r="D77" s="57">
        <v>1584630</v>
      </c>
      <c r="E77" s="346">
        <v>1033380</v>
      </c>
      <c r="F77" s="58"/>
      <c r="G77" s="50">
        <f t="shared" si="8"/>
        <v>0</v>
      </c>
      <c r="H77" s="50">
        <f t="shared" si="9"/>
        <v>0</v>
      </c>
      <c r="I77" s="51">
        <f t="shared" ref="I77:I83" si="10">D77-F77</f>
        <v>1584630</v>
      </c>
      <c r="J77" s="51">
        <f t="shared" ref="J77:J82" si="11">E77-F77</f>
        <v>1033380</v>
      </c>
      <c r="K77" s="59"/>
      <c r="L77" s="59"/>
      <c r="M77" s="78"/>
    </row>
    <row r="78" spans="1:17" ht="30" x14ac:dyDescent="0.25">
      <c r="A78" s="54" t="s">
        <v>196</v>
      </c>
      <c r="B78" s="55" t="s">
        <v>222</v>
      </c>
      <c r="C78" s="56" t="s">
        <v>65</v>
      </c>
      <c r="D78" s="57">
        <v>9550000</v>
      </c>
      <c r="E78" s="346">
        <v>9550000</v>
      </c>
      <c r="F78" s="385">
        <v>0</v>
      </c>
      <c r="G78" s="50">
        <f t="shared" si="8"/>
        <v>0</v>
      </c>
      <c r="H78" s="50">
        <f t="shared" si="9"/>
        <v>0</v>
      </c>
      <c r="I78" s="51">
        <f t="shared" si="10"/>
        <v>9550000</v>
      </c>
      <c r="J78" s="51">
        <f t="shared" si="11"/>
        <v>9550000</v>
      </c>
      <c r="K78" s="59"/>
      <c r="L78" s="59"/>
      <c r="M78" s="78"/>
    </row>
    <row r="79" spans="1:17" x14ac:dyDescent="0.25">
      <c r="A79" s="54" t="s">
        <v>202</v>
      </c>
      <c r="B79" s="55" t="s">
        <v>286</v>
      </c>
      <c r="C79" s="56" t="s">
        <v>166</v>
      </c>
      <c r="D79" s="57">
        <v>6000000</v>
      </c>
      <c r="E79" s="346">
        <v>6000000</v>
      </c>
      <c r="F79" s="58"/>
      <c r="G79" s="50">
        <f t="shared" si="8"/>
        <v>0</v>
      </c>
      <c r="H79" s="50">
        <f t="shared" si="9"/>
        <v>0</v>
      </c>
      <c r="I79" s="51">
        <f t="shared" si="10"/>
        <v>6000000</v>
      </c>
      <c r="J79" s="51">
        <f t="shared" si="11"/>
        <v>6000000</v>
      </c>
      <c r="K79" s="59"/>
      <c r="L79" s="59"/>
      <c r="M79" s="78"/>
    </row>
    <row r="80" spans="1:17" x14ac:dyDescent="0.25">
      <c r="A80" s="54" t="s">
        <v>204</v>
      </c>
      <c r="B80" s="55" t="s">
        <v>223</v>
      </c>
      <c r="C80" s="56" t="s">
        <v>103</v>
      </c>
      <c r="D80" s="57">
        <v>2250000</v>
      </c>
      <c r="E80" s="346">
        <v>2250000</v>
      </c>
      <c r="F80" s="58"/>
      <c r="G80" s="50">
        <f t="shared" si="8"/>
        <v>0</v>
      </c>
      <c r="H80" s="50">
        <f t="shared" si="9"/>
        <v>0</v>
      </c>
      <c r="I80" s="51">
        <f t="shared" si="10"/>
        <v>2250000</v>
      </c>
      <c r="J80" s="51">
        <f t="shared" si="11"/>
        <v>2250000</v>
      </c>
      <c r="K80" s="59"/>
      <c r="L80" s="59"/>
      <c r="M80" s="78"/>
    </row>
    <row r="81" spans="1:17" x14ac:dyDescent="0.25">
      <c r="A81" s="54" t="s">
        <v>206</v>
      </c>
      <c r="B81" s="55" t="s">
        <v>224</v>
      </c>
      <c r="C81" s="56" t="s">
        <v>67</v>
      </c>
      <c r="D81" s="58">
        <v>2727270</v>
      </c>
      <c r="E81" s="368">
        <v>2727270</v>
      </c>
      <c r="F81" s="58"/>
      <c r="G81" s="50">
        <f t="shared" si="8"/>
        <v>0</v>
      </c>
      <c r="H81" s="50">
        <f t="shared" si="9"/>
        <v>0</v>
      </c>
      <c r="I81" s="51">
        <f t="shared" si="10"/>
        <v>2727270</v>
      </c>
      <c r="J81" s="51">
        <f t="shared" si="11"/>
        <v>2727270</v>
      </c>
      <c r="K81" s="59"/>
      <c r="L81" s="59"/>
      <c r="M81" s="78"/>
    </row>
    <row r="82" spans="1:17" x14ac:dyDescent="0.25">
      <c r="A82" s="54" t="s">
        <v>208</v>
      </c>
      <c r="B82" s="55" t="s">
        <v>225</v>
      </c>
      <c r="C82" s="56" t="s">
        <v>74</v>
      </c>
      <c r="D82" s="57">
        <v>22630000</v>
      </c>
      <c r="E82" s="346">
        <v>0</v>
      </c>
      <c r="F82" s="58"/>
      <c r="G82" s="50">
        <f t="shared" si="8"/>
        <v>0</v>
      </c>
      <c r="H82" s="50">
        <v>0</v>
      </c>
      <c r="I82" s="51">
        <f t="shared" si="10"/>
        <v>22630000</v>
      </c>
      <c r="J82" s="51">
        <f t="shared" si="11"/>
        <v>0</v>
      </c>
      <c r="K82" s="59"/>
      <c r="L82" s="59"/>
      <c r="M82" s="78"/>
    </row>
    <row r="83" spans="1:17" ht="15.75" thickBot="1" x14ac:dyDescent="0.3">
      <c r="A83" s="70" t="s">
        <v>210</v>
      </c>
      <c r="B83" s="71" t="s">
        <v>226</v>
      </c>
      <c r="C83" s="72" t="s">
        <v>69</v>
      </c>
      <c r="D83" s="73">
        <v>113217500</v>
      </c>
      <c r="E83" s="364">
        <v>0</v>
      </c>
      <c r="F83" s="74"/>
      <c r="G83" s="75">
        <f t="shared" si="8"/>
        <v>0</v>
      </c>
      <c r="H83" s="75">
        <v>0</v>
      </c>
      <c r="I83" s="76">
        <f t="shared" si="10"/>
        <v>113217500</v>
      </c>
      <c r="J83" s="76">
        <f>E83-F83</f>
        <v>0</v>
      </c>
      <c r="K83" s="77"/>
      <c r="L83" s="77"/>
      <c r="M83" s="79"/>
    </row>
    <row r="84" spans="1:17" ht="15.75" thickBot="1" x14ac:dyDescent="0.3">
      <c r="A84" s="91" t="s">
        <v>113</v>
      </c>
      <c r="B84" s="92" t="s">
        <v>138</v>
      </c>
      <c r="C84" s="93" t="s">
        <v>177</v>
      </c>
      <c r="D84" s="94">
        <f>D85+D87+D93+D97+D99+D101+D104+D107</f>
        <v>1088922526</v>
      </c>
      <c r="E84" s="367">
        <f>E85+E87+E93+E97+E99+E101+E104+E107</f>
        <v>792852434.9000001</v>
      </c>
      <c r="F84" s="95">
        <f>F85+F87+F93+F97+F101+F99+F104+F107</f>
        <v>190668887</v>
      </c>
      <c r="G84" s="96">
        <f t="shared" si="8"/>
        <v>17.509867088560899</v>
      </c>
      <c r="H84" s="96">
        <f t="shared" si="9"/>
        <v>24.048470889043617</v>
      </c>
      <c r="I84" s="97">
        <f>I85+I87+I93+I97+I99+I101+I104+I107</f>
        <v>898253639</v>
      </c>
      <c r="J84" s="97">
        <f>J85+J87+J93+J97+J99+J101+J104+J107</f>
        <v>602183547.9000001</v>
      </c>
      <c r="K84" s="98"/>
      <c r="L84" s="98"/>
      <c r="M84" s="99"/>
      <c r="Q84" s="3"/>
    </row>
    <row r="85" spans="1:17" ht="30" x14ac:dyDescent="0.25">
      <c r="A85" s="36">
        <v>13</v>
      </c>
      <c r="B85" s="37" t="s">
        <v>321</v>
      </c>
      <c r="C85" s="38" t="s">
        <v>14</v>
      </c>
      <c r="D85" s="39">
        <f>SUM(D86)</f>
        <v>73326067</v>
      </c>
      <c r="E85" s="347">
        <f>SUM(E86)</f>
        <v>73326067</v>
      </c>
      <c r="F85" s="39">
        <f>SUM(F86)</f>
        <v>26920900</v>
      </c>
      <c r="G85" s="41">
        <f t="shared" si="8"/>
        <v>36.713956034216316</v>
      </c>
      <c r="H85" s="41">
        <f t="shared" si="9"/>
        <v>36.713956034216316</v>
      </c>
      <c r="I85" s="68">
        <f>I86</f>
        <v>46405167</v>
      </c>
      <c r="J85" s="68">
        <f>J86</f>
        <v>46405167</v>
      </c>
      <c r="K85" s="43"/>
      <c r="L85" s="43"/>
      <c r="M85" s="44"/>
      <c r="Q85" s="3"/>
    </row>
    <row r="86" spans="1:17" ht="15.75" thickBot="1" x14ac:dyDescent="0.3">
      <c r="A86" s="54" t="s">
        <v>194</v>
      </c>
      <c r="B86" s="55" t="s">
        <v>227</v>
      </c>
      <c r="C86" s="56" t="s">
        <v>70</v>
      </c>
      <c r="D86" s="57">
        <v>73326067</v>
      </c>
      <c r="E86" s="346">
        <v>73326067</v>
      </c>
      <c r="F86" s="385">
        <v>26920900</v>
      </c>
      <c r="G86" s="50">
        <f t="shared" si="8"/>
        <v>36.713956034216316</v>
      </c>
      <c r="H86" s="50">
        <f t="shared" si="9"/>
        <v>36.713956034216316</v>
      </c>
      <c r="I86" s="51">
        <f>D86-F86</f>
        <v>46405167</v>
      </c>
      <c r="J86" s="51">
        <f>E86-F86</f>
        <v>46405167</v>
      </c>
      <c r="K86" s="59"/>
      <c r="L86" s="59"/>
      <c r="M86" s="78"/>
    </row>
    <row r="87" spans="1:17" x14ac:dyDescent="0.25">
      <c r="A87" s="36">
        <v>14</v>
      </c>
      <c r="B87" s="37" t="s">
        <v>322</v>
      </c>
      <c r="C87" s="38" t="s">
        <v>15</v>
      </c>
      <c r="D87" s="39">
        <f>SUM(D88:D92)</f>
        <v>194949464</v>
      </c>
      <c r="E87" s="347">
        <f>SUM(E88:E92)</f>
        <v>189399464</v>
      </c>
      <c r="F87" s="39">
        <f>SUM(F88:F92)</f>
        <v>58824100</v>
      </c>
      <c r="G87" s="41">
        <f t="shared" si="8"/>
        <v>30.174024997575781</v>
      </c>
      <c r="H87" s="41">
        <f t="shared" si="9"/>
        <v>31.058218834241263</v>
      </c>
      <c r="I87" s="68">
        <f>SUM(I88:I92)</f>
        <v>136125364</v>
      </c>
      <c r="J87" s="68">
        <f>SUM(J88:J92)</f>
        <v>130575364</v>
      </c>
      <c r="K87" s="43"/>
      <c r="L87" s="43"/>
      <c r="M87" s="44"/>
      <c r="Q87" s="3"/>
    </row>
    <row r="88" spans="1:17" x14ac:dyDescent="0.25">
      <c r="A88" s="54" t="s">
        <v>194</v>
      </c>
      <c r="B88" s="55" t="s">
        <v>229</v>
      </c>
      <c r="C88" s="56" t="s">
        <v>71</v>
      </c>
      <c r="D88" s="57">
        <v>139728296</v>
      </c>
      <c r="E88" s="346">
        <v>139728296</v>
      </c>
      <c r="F88" s="58">
        <f>58816600-15707500</f>
        <v>43109100</v>
      </c>
      <c r="G88" s="50">
        <f t="shared" si="8"/>
        <v>30.852090259513364</v>
      </c>
      <c r="H88" s="50">
        <f t="shared" si="9"/>
        <v>30.852090259513364</v>
      </c>
      <c r="I88" s="51">
        <f>D88-F88</f>
        <v>96619196</v>
      </c>
      <c r="J88" s="51">
        <f t="shared" ref="J88:J91" si="12">E88-F88</f>
        <v>96619196</v>
      </c>
      <c r="K88" s="106"/>
      <c r="L88" s="106"/>
      <c r="M88" s="78"/>
      <c r="Q88" s="3"/>
    </row>
    <row r="89" spans="1:17" x14ac:dyDescent="0.25">
      <c r="A89" s="54" t="s">
        <v>196</v>
      </c>
      <c r="B89" s="55" t="s">
        <v>359</v>
      </c>
      <c r="C89" s="56" t="s">
        <v>360</v>
      </c>
      <c r="D89" s="57">
        <v>11100000</v>
      </c>
      <c r="E89" s="346">
        <v>5550000</v>
      </c>
      <c r="F89" s="58"/>
      <c r="G89" s="50">
        <f t="shared" si="8"/>
        <v>0</v>
      </c>
      <c r="H89" s="50">
        <f t="shared" si="9"/>
        <v>0</v>
      </c>
      <c r="I89" s="51">
        <f>D89-F89</f>
        <v>11100000</v>
      </c>
      <c r="J89" s="51">
        <f t="shared" si="12"/>
        <v>5550000</v>
      </c>
      <c r="K89" s="106"/>
      <c r="L89" s="106"/>
      <c r="M89" s="78"/>
    </row>
    <row r="90" spans="1:17" x14ac:dyDescent="0.25">
      <c r="A90" s="54" t="s">
        <v>200</v>
      </c>
      <c r="B90" s="55" t="s">
        <v>275</v>
      </c>
      <c r="C90" s="56" t="s">
        <v>302</v>
      </c>
      <c r="D90" s="57">
        <v>9590400</v>
      </c>
      <c r="E90" s="346">
        <v>9590400</v>
      </c>
      <c r="F90" s="58">
        <f>5750000-1150000</f>
        <v>4600000</v>
      </c>
      <c r="G90" s="50">
        <f t="shared" si="8"/>
        <v>47.96463129796463</v>
      </c>
      <c r="H90" s="50">
        <f t="shared" si="9"/>
        <v>47.96463129796463</v>
      </c>
      <c r="I90" s="51">
        <f>D90-F90</f>
        <v>4990400</v>
      </c>
      <c r="J90" s="51">
        <f t="shared" si="12"/>
        <v>4990400</v>
      </c>
      <c r="K90" s="59"/>
      <c r="L90" s="59"/>
      <c r="M90" s="78"/>
    </row>
    <row r="91" spans="1:17" ht="30" x14ac:dyDescent="0.25">
      <c r="A91" s="54" t="s">
        <v>202</v>
      </c>
      <c r="B91" s="55" t="s">
        <v>233</v>
      </c>
      <c r="C91" s="56" t="s">
        <v>85</v>
      </c>
      <c r="D91" s="57">
        <v>22433100</v>
      </c>
      <c r="E91" s="346">
        <v>22433100</v>
      </c>
      <c r="F91" s="58">
        <v>7865000</v>
      </c>
      <c r="G91" s="50">
        <f t="shared" si="8"/>
        <v>35.059800027637735</v>
      </c>
      <c r="H91" s="50">
        <f t="shared" si="9"/>
        <v>35.059800027637735</v>
      </c>
      <c r="I91" s="51">
        <f>D91-F91</f>
        <v>14568100</v>
      </c>
      <c r="J91" s="51">
        <f t="shared" si="12"/>
        <v>14568100</v>
      </c>
      <c r="K91" s="59"/>
      <c r="L91" s="59"/>
      <c r="M91" s="78"/>
    </row>
    <row r="92" spans="1:17" ht="30.75" thickBot="1" x14ac:dyDescent="0.3">
      <c r="A92" s="54" t="s">
        <v>204</v>
      </c>
      <c r="B92" s="55" t="s">
        <v>234</v>
      </c>
      <c r="C92" s="56" t="s">
        <v>161</v>
      </c>
      <c r="D92" s="107">
        <v>12097668</v>
      </c>
      <c r="E92" s="369">
        <v>12097668</v>
      </c>
      <c r="F92" s="385">
        <v>3250000</v>
      </c>
      <c r="G92" s="50">
        <f t="shared" si="8"/>
        <v>26.864681689066021</v>
      </c>
      <c r="H92" s="50">
        <f t="shared" si="9"/>
        <v>26.864681689066021</v>
      </c>
      <c r="I92" s="51">
        <f>D92-F92</f>
        <v>8847668</v>
      </c>
      <c r="J92" s="51">
        <f>E92-F92</f>
        <v>8847668</v>
      </c>
      <c r="K92" s="59"/>
      <c r="L92" s="59"/>
      <c r="M92" s="78"/>
      <c r="N92" s="108"/>
    </row>
    <row r="93" spans="1:17" x14ac:dyDescent="0.25">
      <c r="A93" s="109">
        <v>15</v>
      </c>
      <c r="B93" s="110" t="s">
        <v>323</v>
      </c>
      <c r="C93" s="111" t="s">
        <v>16</v>
      </c>
      <c r="D93" s="112">
        <f>SUM(D94:D96)</f>
        <v>95449188</v>
      </c>
      <c r="E93" s="370">
        <f>SUM(E94:E96)</f>
        <v>88332598</v>
      </c>
      <c r="F93" s="112">
        <f>SUM(F94:F96)</f>
        <v>31637550</v>
      </c>
      <c r="G93" s="113">
        <f t="shared" si="8"/>
        <v>33.145960340699808</v>
      </c>
      <c r="H93" s="113">
        <f t="shared" si="9"/>
        <v>35.816392494195632</v>
      </c>
      <c r="I93" s="114">
        <f>SUM(I94:I96)</f>
        <v>63811638</v>
      </c>
      <c r="J93" s="114">
        <f>SUM(J94:J96)</f>
        <v>56695048</v>
      </c>
      <c r="K93" s="115"/>
      <c r="L93" s="43"/>
      <c r="M93" s="116"/>
      <c r="N93" s="108"/>
    </row>
    <row r="94" spans="1:17" x14ac:dyDescent="0.25">
      <c r="A94" s="54" t="s">
        <v>194</v>
      </c>
      <c r="B94" s="55" t="s">
        <v>195</v>
      </c>
      <c r="C94" s="56" t="s">
        <v>48</v>
      </c>
      <c r="D94" s="57">
        <v>58711363</v>
      </c>
      <c r="E94" s="346">
        <v>58711363</v>
      </c>
      <c r="F94" s="58">
        <v>15747550</v>
      </c>
      <c r="G94" s="50">
        <f t="shared" si="8"/>
        <v>26.82197992916635</v>
      </c>
      <c r="H94" s="50">
        <f t="shared" si="9"/>
        <v>26.82197992916635</v>
      </c>
      <c r="I94" s="51">
        <f>D94-F94</f>
        <v>42963813</v>
      </c>
      <c r="J94" s="51">
        <f t="shared" ref="J94:J95" si="13">E94-F94</f>
        <v>42963813</v>
      </c>
      <c r="K94" s="59"/>
      <c r="L94" s="59"/>
      <c r="M94" s="78"/>
      <c r="N94" s="108"/>
    </row>
    <row r="95" spans="1:17" x14ac:dyDescent="0.25">
      <c r="A95" s="54" t="s">
        <v>196</v>
      </c>
      <c r="B95" s="55" t="s">
        <v>235</v>
      </c>
      <c r="C95" s="56" t="s">
        <v>72</v>
      </c>
      <c r="D95" s="57">
        <v>4261290</v>
      </c>
      <c r="E95" s="346">
        <v>4261290</v>
      </c>
      <c r="F95" s="58">
        <v>2000000</v>
      </c>
      <c r="G95" s="50">
        <f t="shared" si="8"/>
        <v>46.934144355347797</v>
      </c>
      <c r="H95" s="50">
        <f t="shared" si="9"/>
        <v>46.934144355347797</v>
      </c>
      <c r="I95" s="51">
        <f>D95-F95</f>
        <v>2261290</v>
      </c>
      <c r="J95" s="51">
        <f t="shared" si="13"/>
        <v>2261290</v>
      </c>
      <c r="K95" s="59"/>
      <c r="L95" s="59"/>
      <c r="M95" s="78"/>
      <c r="N95" s="108"/>
    </row>
    <row r="96" spans="1:17" ht="15.75" thickBot="1" x14ac:dyDescent="0.3">
      <c r="A96" s="54" t="s">
        <v>200</v>
      </c>
      <c r="B96" s="55" t="s">
        <v>228</v>
      </c>
      <c r="C96" s="56" t="s">
        <v>76</v>
      </c>
      <c r="D96" s="57">
        <v>32476535</v>
      </c>
      <c r="E96" s="346">
        <v>25359945</v>
      </c>
      <c r="F96" s="387">
        <v>13890000</v>
      </c>
      <c r="G96" s="50">
        <f t="shared" si="8"/>
        <v>42.769341002665463</v>
      </c>
      <c r="H96" s="50">
        <f t="shared" si="9"/>
        <v>54.771412161974332</v>
      </c>
      <c r="I96" s="51">
        <f>D96-F96</f>
        <v>18586535</v>
      </c>
      <c r="J96" s="51">
        <f>E96-F96</f>
        <v>11469945</v>
      </c>
      <c r="K96" s="59"/>
      <c r="L96" s="59"/>
      <c r="M96" s="78"/>
      <c r="N96" s="108"/>
    </row>
    <row r="97" spans="1:17" x14ac:dyDescent="0.25">
      <c r="A97" s="36">
        <v>16</v>
      </c>
      <c r="B97" s="37" t="s">
        <v>324</v>
      </c>
      <c r="C97" s="38" t="s">
        <v>17</v>
      </c>
      <c r="D97" s="39">
        <f>D98</f>
        <v>85260669</v>
      </c>
      <c r="E97" s="347">
        <f>E98</f>
        <v>85260669</v>
      </c>
      <c r="F97" s="39">
        <f>F98</f>
        <v>29151047</v>
      </c>
      <c r="G97" s="41">
        <f t="shared" si="8"/>
        <v>34.190497613852877</v>
      </c>
      <c r="H97" s="41">
        <f t="shared" si="9"/>
        <v>34.190497613852877</v>
      </c>
      <c r="I97" s="68">
        <f>I98</f>
        <v>56109622</v>
      </c>
      <c r="J97" s="68">
        <f>J98</f>
        <v>56109622</v>
      </c>
      <c r="K97" s="43"/>
      <c r="L97" s="43"/>
      <c r="M97" s="44"/>
      <c r="N97" s="108"/>
      <c r="Q97" s="3"/>
    </row>
    <row r="98" spans="1:17" ht="15.75" thickBot="1" x14ac:dyDescent="0.3">
      <c r="A98" s="70" t="s">
        <v>194</v>
      </c>
      <c r="B98" s="71" t="s">
        <v>197</v>
      </c>
      <c r="C98" s="72" t="s">
        <v>49</v>
      </c>
      <c r="D98" s="73">
        <v>85260669</v>
      </c>
      <c r="E98" s="364">
        <v>85260669</v>
      </c>
      <c r="F98" s="385">
        <f>32281047-3130000</f>
        <v>29151047</v>
      </c>
      <c r="G98" s="75">
        <f t="shared" si="8"/>
        <v>34.190497613852877</v>
      </c>
      <c r="H98" s="75">
        <f t="shared" si="9"/>
        <v>34.190497613852877</v>
      </c>
      <c r="I98" s="76">
        <f>D98-F98</f>
        <v>56109622</v>
      </c>
      <c r="J98" s="51">
        <f>E98-F98</f>
        <v>56109622</v>
      </c>
      <c r="K98" s="77"/>
      <c r="L98" s="77"/>
      <c r="M98" s="79"/>
      <c r="N98" s="108"/>
      <c r="Q98" s="3"/>
    </row>
    <row r="99" spans="1:17" x14ac:dyDescent="0.25">
      <c r="A99" s="36">
        <v>17</v>
      </c>
      <c r="B99" s="37" t="s">
        <v>325</v>
      </c>
      <c r="C99" s="38" t="s">
        <v>178</v>
      </c>
      <c r="D99" s="39">
        <f>D100</f>
        <v>995404</v>
      </c>
      <c r="E99" s="347">
        <f>E100</f>
        <v>995403.6</v>
      </c>
      <c r="F99" s="40">
        <f>F100</f>
        <v>0</v>
      </c>
      <c r="G99" s="41">
        <f t="shared" si="8"/>
        <v>0</v>
      </c>
      <c r="H99" s="41">
        <f t="shared" si="9"/>
        <v>0</v>
      </c>
      <c r="I99" s="68">
        <f>I100</f>
        <v>995404</v>
      </c>
      <c r="J99" s="68">
        <f>J100</f>
        <v>995403.6</v>
      </c>
      <c r="K99" s="43"/>
      <c r="L99" s="43"/>
      <c r="M99" s="44"/>
      <c r="N99" s="108"/>
      <c r="Q99" s="3"/>
    </row>
    <row r="100" spans="1:17" ht="15.75" thickBot="1" x14ac:dyDescent="0.3">
      <c r="A100" s="70" t="s">
        <v>194</v>
      </c>
      <c r="B100" s="71" t="s">
        <v>236</v>
      </c>
      <c r="C100" s="72" t="s">
        <v>73</v>
      </c>
      <c r="D100" s="73">
        <v>995404</v>
      </c>
      <c r="E100" s="364">
        <v>995403.6</v>
      </c>
      <c r="F100" s="74"/>
      <c r="G100" s="75">
        <f t="shared" si="8"/>
        <v>0</v>
      </c>
      <c r="H100" s="75">
        <f t="shared" si="9"/>
        <v>0</v>
      </c>
      <c r="I100" s="76">
        <f>D100-F100</f>
        <v>995404</v>
      </c>
      <c r="J100" s="51">
        <f>E100-F100</f>
        <v>995403.6</v>
      </c>
      <c r="K100" s="77"/>
      <c r="L100" s="77"/>
      <c r="M100" s="79"/>
      <c r="N100" s="108"/>
      <c r="Q100" s="3"/>
    </row>
    <row r="101" spans="1:17" x14ac:dyDescent="0.25">
      <c r="A101" s="36">
        <v>18</v>
      </c>
      <c r="B101" s="37" t="s">
        <v>326</v>
      </c>
      <c r="C101" s="38" t="s">
        <v>18</v>
      </c>
      <c r="D101" s="39">
        <f>SUM(D102:D103)</f>
        <v>85750000</v>
      </c>
      <c r="E101" s="347">
        <f>SUM(E102:E103)</f>
        <v>85750000</v>
      </c>
      <c r="F101" s="39">
        <f>SUM(F102:F103)</f>
        <v>19750000</v>
      </c>
      <c r="G101" s="41">
        <f t="shared" si="8"/>
        <v>23.03206997084548</v>
      </c>
      <c r="H101" s="41">
        <f t="shared" si="9"/>
        <v>23.03206997084548</v>
      </c>
      <c r="I101" s="68">
        <f>SUM(I102:I103)</f>
        <v>66000000</v>
      </c>
      <c r="J101" s="68">
        <f>SUM(J102:J103)</f>
        <v>66000000</v>
      </c>
      <c r="K101" s="43"/>
      <c r="L101" s="43"/>
      <c r="M101" s="44"/>
      <c r="N101" s="108"/>
      <c r="Q101" s="3"/>
    </row>
    <row r="102" spans="1:17" x14ac:dyDescent="0.25">
      <c r="A102" s="54" t="s">
        <v>194</v>
      </c>
      <c r="B102" s="55" t="s">
        <v>237</v>
      </c>
      <c r="C102" s="56" t="s">
        <v>63</v>
      </c>
      <c r="D102" s="57">
        <v>45750000</v>
      </c>
      <c r="E102" s="346">
        <v>45750000</v>
      </c>
      <c r="F102" s="58">
        <v>4750000</v>
      </c>
      <c r="G102" s="50">
        <f t="shared" si="8"/>
        <v>10.382513661202186</v>
      </c>
      <c r="H102" s="50">
        <f t="shared" si="9"/>
        <v>10.382513661202186</v>
      </c>
      <c r="I102" s="51">
        <f>D102-F102</f>
        <v>41000000</v>
      </c>
      <c r="J102" s="51">
        <f>E102-F102</f>
        <v>41000000</v>
      </c>
      <c r="K102" s="59"/>
      <c r="L102" s="59"/>
      <c r="M102" s="117"/>
      <c r="N102" s="108"/>
      <c r="Q102" s="3"/>
    </row>
    <row r="103" spans="1:17" ht="15.75" thickBot="1" x14ac:dyDescent="0.3">
      <c r="A103" s="70" t="s">
        <v>196</v>
      </c>
      <c r="B103" s="71" t="s">
        <v>231</v>
      </c>
      <c r="C103" s="72" t="s">
        <v>64</v>
      </c>
      <c r="D103" s="73">
        <v>40000000</v>
      </c>
      <c r="E103" s="364">
        <v>40000000</v>
      </c>
      <c r="F103" s="385">
        <v>15000000</v>
      </c>
      <c r="G103" s="75">
        <f t="shared" si="8"/>
        <v>37.5</v>
      </c>
      <c r="H103" s="75">
        <f t="shared" si="9"/>
        <v>37.5</v>
      </c>
      <c r="I103" s="76">
        <f>D103-F103</f>
        <v>25000000</v>
      </c>
      <c r="J103" s="51">
        <f>E103-F103</f>
        <v>25000000</v>
      </c>
      <c r="K103" s="77"/>
      <c r="L103" s="77"/>
      <c r="M103" s="79"/>
      <c r="N103" s="108"/>
      <c r="Q103" s="3"/>
    </row>
    <row r="104" spans="1:17" x14ac:dyDescent="0.25">
      <c r="A104" s="36">
        <v>19</v>
      </c>
      <c r="B104" s="37" t="s">
        <v>327</v>
      </c>
      <c r="C104" s="38" t="s">
        <v>19</v>
      </c>
      <c r="D104" s="39">
        <f>SUM(D105:D106)</f>
        <v>355100000</v>
      </c>
      <c r="E104" s="347">
        <f>SUM(E105:E106)</f>
        <v>71696500</v>
      </c>
      <c r="F104" s="39">
        <f>SUM(F105:F106)</f>
        <v>24385290</v>
      </c>
      <c r="G104" s="41">
        <f t="shared" si="8"/>
        <v>6.8671613629963391</v>
      </c>
      <c r="H104" s="41">
        <f t="shared" si="9"/>
        <v>34.011827634542833</v>
      </c>
      <c r="I104" s="68">
        <f>SUM(I105:I106)</f>
        <v>330714710</v>
      </c>
      <c r="J104" s="68">
        <f>SUM(J105:J106)</f>
        <v>47311210</v>
      </c>
      <c r="K104" s="43"/>
      <c r="L104" s="43"/>
      <c r="M104" s="44"/>
      <c r="N104" s="108"/>
    </row>
    <row r="105" spans="1:17" x14ac:dyDescent="0.25">
      <c r="A105" s="54" t="s">
        <v>194</v>
      </c>
      <c r="B105" s="55" t="s">
        <v>225</v>
      </c>
      <c r="C105" s="56" t="s">
        <v>74</v>
      </c>
      <c r="D105" s="57">
        <v>331475000</v>
      </c>
      <c r="E105" s="346">
        <v>63796500</v>
      </c>
      <c r="F105" s="58">
        <v>20185290</v>
      </c>
      <c r="G105" s="50">
        <f t="shared" si="8"/>
        <v>6.089536164114941</v>
      </c>
      <c r="H105" s="50">
        <f t="shared" si="9"/>
        <v>31.640121323270087</v>
      </c>
      <c r="I105" s="51">
        <f>D105-F105</f>
        <v>311289710</v>
      </c>
      <c r="J105" s="51">
        <f>E105-F105</f>
        <v>43611210</v>
      </c>
      <c r="K105" s="59"/>
      <c r="L105" s="59"/>
      <c r="M105" s="78"/>
      <c r="N105" s="108"/>
    </row>
    <row r="106" spans="1:17" ht="15.75" thickBot="1" x14ac:dyDescent="0.3">
      <c r="A106" s="70" t="s">
        <v>196</v>
      </c>
      <c r="B106" s="71" t="s">
        <v>238</v>
      </c>
      <c r="C106" s="72" t="s">
        <v>68</v>
      </c>
      <c r="D106" s="73">
        <v>23625000</v>
      </c>
      <c r="E106" s="364">
        <v>7900000</v>
      </c>
      <c r="F106" s="385">
        <v>4200000</v>
      </c>
      <c r="G106" s="75">
        <f t="shared" si="8"/>
        <v>17.777777777777779</v>
      </c>
      <c r="H106" s="75">
        <f t="shared" si="9"/>
        <v>53.164556962025308</v>
      </c>
      <c r="I106" s="76">
        <f>D106-F106</f>
        <v>19425000</v>
      </c>
      <c r="J106" s="51">
        <f>E106-F106</f>
        <v>3700000</v>
      </c>
      <c r="K106" s="77"/>
      <c r="L106" s="77"/>
      <c r="M106" s="79"/>
      <c r="N106" s="108"/>
    </row>
    <row r="107" spans="1:17" ht="30" x14ac:dyDescent="0.25">
      <c r="A107" s="36">
        <v>20</v>
      </c>
      <c r="B107" s="37" t="s">
        <v>328</v>
      </c>
      <c r="C107" s="38" t="s">
        <v>20</v>
      </c>
      <c r="D107" s="39">
        <f>SUM(D108:D110)</f>
        <v>198091734</v>
      </c>
      <c r="E107" s="347">
        <f>SUM(E108:E110)</f>
        <v>198091733.30000001</v>
      </c>
      <c r="F107" s="40">
        <f>SUM(F108:F110)</f>
        <v>0</v>
      </c>
      <c r="G107" s="41">
        <f t="shared" si="8"/>
        <v>0</v>
      </c>
      <c r="H107" s="41">
        <f t="shared" si="9"/>
        <v>0</v>
      </c>
      <c r="I107" s="68">
        <f>SUM(I108:I110)</f>
        <v>198091734</v>
      </c>
      <c r="J107" s="68">
        <f>SUM(J108:J110)</f>
        <v>198091733.30000001</v>
      </c>
      <c r="K107" s="43"/>
      <c r="L107" s="43"/>
      <c r="M107" s="44"/>
      <c r="N107" s="108"/>
    </row>
    <row r="108" spans="1:17" x14ac:dyDescent="0.25">
      <c r="A108" s="54" t="s">
        <v>194</v>
      </c>
      <c r="B108" s="55" t="s">
        <v>461</v>
      </c>
      <c r="C108" s="56" t="s">
        <v>462</v>
      </c>
      <c r="D108" s="57">
        <v>7246720</v>
      </c>
      <c r="E108" s="346">
        <v>7246720</v>
      </c>
      <c r="F108" s="58"/>
      <c r="G108" s="50">
        <v>0</v>
      </c>
      <c r="H108" s="50">
        <f t="shared" si="9"/>
        <v>0</v>
      </c>
      <c r="I108" s="51">
        <f>D108-F108</f>
        <v>7246720</v>
      </c>
      <c r="J108" s="51">
        <f t="shared" ref="J108:J109" si="14">E108-F108</f>
        <v>7246720</v>
      </c>
      <c r="K108" s="59"/>
      <c r="L108" s="59"/>
      <c r="M108" s="78"/>
      <c r="N108" s="108"/>
    </row>
    <row r="109" spans="1:17" x14ac:dyDescent="0.25">
      <c r="A109" s="54" t="s">
        <v>196</v>
      </c>
      <c r="B109" s="55" t="s">
        <v>239</v>
      </c>
      <c r="C109" s="56" t="s">
        <v>77</v>
      </c>
      <c r="D109" s="57">
        <v>157784314</v>
      </c>
      <c r="E109" s="346">
        <v>157784313.30000001</v>
      </c>
      <c r="F109" s="58"/>
      <c r="G109" s="50">
        <f>F109/D109*100</f>
        <v>0</v>
      </c>
      <c r="H109" s="50">
        <f t="shared" si="9"/>
        <v>0</v>
      </c>
      <c r="I109" s="51">
        <f>D109-F109</f>
        <v>157784314</v>
      </c>
      <c r="J109" s="51">
        <f t="shared" si="14"/>
        <v>157784313.30000001</v>
      </c>
      <c r="K109" s="59"/>
      <c r="L109" s="59"/>
      <c r="M109" s="78"/>
      <c r="N109" s="108"/>
    </row>
    <row r="110" spans="1:17" ht="15.75" thickBot="1" x14ac:dyDescent="0.3">
      <c r="A110" s="70" t="s">
        <v>200</v>
      </c>
      <c r="B110" s="71" t="s">
        <v>303</v>
      </c>
      <c r="C110" s="72" t="s">
        <v>304</v>
      </c>
      <c r="D110" s="73">
        <v>33060700</v>
      </c>
      <c r="E110" s="364">
        <v>33060700</v>
      </c>
      <c r="F110" s="300"/>
      <c r="G110" s="75">
        <v>0</v>
      </c>
      <c r="H110" s="75">
        <f t="shared" si="9"/>
        <v>0</v>
      </c>
      <c r="I110" s="76">
        <f>D110-F110</f>
        <v>33060700</v>
      </c>
      <c r="J110" s="76">
        <f>E110-F110</f>
        <v>33060700</v>
      </c>
      <c r="K110" s="77"/>
      <c r="L110" s="77"/>
      <c r="M110" s="79"/>
      <c r="N110" s="108"/>
    </row>
    <row r="111" spans="1:17" ht="30.75" thickBot="1" x14ac:dyDescent="0.3">
      <c r="A111" s="91" t="s">
        <v>114</v>
      </c>
      <c r="B111" s="92" t="s">
        <v>139</v>
      </c>
      <c r="C111" s="93" t="s">
        <v>179</v>
      </c>
      <c r="D111" s="94">
        <f>D112</f>
        <v>182340788</v>
      </c>
      <c r="E111" s="367">
        <f>E112</f>
        <v>182340787.80000001</v>
      </c>
      <c r="F111" s="95">
        <f>F112</f>
        <v>0</v>
      </c>
      <c r="G111" s="96">
        <f>F111/D111*100</f>
        <v>0</v>
      </c>
      <c r="H111" s="96">
        <f t="shared" si="9"/>
        <v>0</v>
      </c>
      <c r="I111" s="97">
        <f>I112</f>
        <v>182340788</v>
      </c>
      <c r="J111" s="97">
        <f>J112</f>
        <v>182340787.80000001</v>
      </c>
      <c r="K111" s="118"/>
      <c r="L111" s="118"/>
      <c r="M111" s="119"/>
      <c r="N111" s="108"/>
    </row>
    <row r="112" spans="1:17" x14ac:dyDescent="0.25">
      <c r="A112" s="36">
        <v>21</v>
      </c>
      <c r="B112" s="37" t="s">
        <v>329</v>
      </c>
      <c r="C112" s="38" t="s">
        <v>21</v>
      </c>
      <c r="D112" s="39">
        <f>SUM(D113:D116)</f>
        <v>182340788</v>
      </c>
      <c r="E112" s="347">
        <f>SUM(E113:E116)</f>
        <v>182340787.80000001</v>
      </c>
      <c r="F112" s="40">
        <f>SUM(F113:F116)</f>
        <v>0</v>
      </c>
      <c r="G112" s="41">
        <f>F112/D112*100</f>
        <v>0</v>
      </c>
      <c r="H112" s="41">
        <f t="shared" si="9"/>
        <v>0</v>
      </c>
      <c r="I112" s="68">
        <f>SUM(I113:I116)</f>
        <v>182340788</v>
      </c>
      <c r="J112" s="68">
        <f>SUM(J113:J116)</f>
        <v>182340787.80000001</v>
      </c>
      <c r="K112" s="120"/>
      <c r="L112" s="43"/>
      <c r="M112" s="44"/>
      <c r="N112" s="108"/>
    </row>
    <row r="113" spans="1:17" x14ac:dyDescent="0.25">
      <c r="A113" s="54" t="s">
        <v>194</v>
      </c>
      <c r="B113" s="55" t="s">
        <v>361</v>
      </c>
      <c r="C113" s="56" t="s">
        <v>78</v>
      </c>
      <c r="D113" s="57">
        <v>38383800</v>
      </c>
      <c r="E113" s="346">
        <v>38383800</v>
      </c>
      <c r="F113" s="58"/>
      <c r="G113" s="50">
        <f>F113/D113*100</f>
        <v>0</v>
      </c>
      <c r="H113" s="50">
        <f t="shared" si="9"/>
        <v>0</v>
      </c>
      <c r="I113" s="51">
        <f>D113-F113</f>
        <v>38383800</v>
      </c>
      <c r="J113" s="51">
        <f t="shared" ref="J113:J115" si="15">E113-F113</f>
        <v>38383800</v>
      </c>
      <c r="K113" s="59"/>
      <c r="L113" s="59"/>
      <c r="M113" s="78"/>
      <c r="N113" s="108"/>
    </row>
    <row r="114" spans="1:17" x14ac:dyDescent="0.25">
      <c r="A114" s="54" t="s">
        <v>196</v>
      </c>
      <c r="B114" s="55" t="s">
        <v>461</v>
      </c>
      <c r="C114" s="56" t="s">
        <v>462</v>
      </c>
      <c r="D114" s="57">
        <v>14770393</v>
      </c>
      <c r="E114" s="346">
        <v>14770392.6</v>
      </c>
      <c r="F114" s="58"/>
      <c r="G114" s="50">
        <f>F114/D114*100</f>
        <v>0</v>
      </c>
      <c r="H114" s="50">
        <f t="shared" si="9"/>
        <v>0</v>
      </c>
      <c r="I114" s="51">
        <f>D114-F114</f>
        <v>14770393</v>
      </c>
      <c r="J114" s="51">
        <f t="shared" si="15"/>
        <v>14770392.6</v>
      </c>
      <c r="K114" s="59"/>
      <c r="L114" s="59"/>
      <c r="M114" s="78"/>
      <c r="N114" s="108"/>
    </row>
    <row r="115" spans="1:17" x14ac:dyDescent="0.25">
      <c r="A115" s="54" t="s">
        <v>200</v>
      </c>
      <c r="B115" s="55" t="s">
        <v>493</v>
      </c>
      <c r="C115" s="56" t="s">
        <v>466</v>
      </c>
      <c r="D115" s="57">
        <v>49821595</v>
      </c>
      <c r="E115" s="346">
        <v>49821595.200000003</v>
      </c>
      <c r="F115" s="58"/>
      <c r="G115" s="50">
        <f>F115/D115*100</f>
        <v>0</v>
      </c>
      <c r="H115" s="50">
        <f t="shared" si="9"/>
        <v>0</v>
      </c>
      <c r="I115" s="51">
        <f>D115-F115</f>
        <v>49821595</v>
      </c>
      <c r="J115" s="51">
        <f t="shared" si="15"/>
        <v>49821595.200000003</v>
      </c>
      <c r="K115" s="121"/>
      <c r="L115" s="121"/>
      <c r="M115" s="122"/>
      <c r="N115" s="108"/>
    </row>
    <row r="116" spans="1:17" ht="15.75" thickBot="1" x14ac:dyDescent="0.3">
      <c r="A116" s="54" t="s">
        <v>202</v>
      </c>
      <c r="B116" s="55" t="s">
        <v>468</v>
      </c>
      <c r="C116" s="56" t="s">
        <v>467</v>
      </c>
      <c r="D116" s="57">
        <v>79365000</v>
      </c>
      <c r="E116" s="346">
        <v>79365000</v>
      </c>
      <c r="F116" s="58"/>
      <c r="G116" s="50">
        <v>0</v>
      </c>
      <c r="H116" s="50">
        <f t="shared" si="9"/>
        <v>0</v>
      </c>
      <c r="I116" s="51">
        <f>D116-F116</f>
        <v>79365000</v>
      </c>
      <c r="J116" s="51">
        <f>E116-F116</f>
        <v>79365000</v>
      </c>
      <c r="K116" s="121"/>
      <c r="L116" s="121"/>
      <c r="M116" s="122"/>
      <c r="N116" s="108"/>
    </row>
    <row r="117" spans="1:17" ht="15.75" thickBot="1" x14ac:dyDescent="0.3">
      <c r="A117" s="123" t="s">
        <v>115</v>
      </c>
      <c r="B117" s="124" t="s">
        <v>192</v>
      </c>
      <c r="C117" s="125" t="s">
        <v>180</v>
      </c>
      <c r="D117" s="126">
        <f>D118+D124+D135</f>
        <v>2383470223</v>
      </c>
      <c r="E117" s="371">
        <f>E118+E124+E135</f>
        <v>2383470223</v>
      </c>
      <c r="F117" s="127">
        <f>F118+F124+F135</f>
        <v>891095386</v>
      </c>
      <c r="G117" s="128">
        <f t="shared" ref="G117:G178" si="16">F117/D117*100</f>
        <v>37.38647025673373</v>
      </c>
      <c r="H117" s="128">
        <f t="shared" si="9"/>
        <v>37.38647025673373</v>
      </c>
      <c r="I117" s="129">
        <f>I118+I124+I135</f>
        <v>1492374837</v>
      </c>
      <c r="J117" s="129">
        <f>J118+J124+J135</f>
        <v>1492374837</v>
      </c>
      <c r="K117" s="130"/>
      <c r="L117" s="130"/>
      <c r="M117" s="131"/>
      <c r="N117" s="108"/>
      <c r="Q117" s="3"/>
    </row>
    <row r="118" spans="1:17" x14ac:dyDescent="0.25">
      <c r="A118" s="109">
        <v>22</v>
      </c>
      <c r="B118" s="110" t="s">
        <v>330</v>
      </c>
      <c r="C118" s="111" t="s">
        <v>22</v>
      </c>
      <c r="D118" s="112">
        <f>SUM(D119:D123)</f>
        <v>654116904</v>
      </c>
      <c r="E118" s="370">
        <f>SUM(E119:E123)</f>
        <v>654116904</v>
      </c>
      <c r="F118" s="112">
        <f>SUM(F119:F123)</f>
        <v>229920946</v>
      </c>
      <c r="G118" s="113">
        <f t="shared" si="16"/>
        <v>35.149824839261456</v>
      </c>
      <c r="H118" s="113">
        <f t="shared" si="9"/>
        <v>35.149824839261456</v>
      </c>
      <c r="I118" s="114">
        <f>SUM(I119:I123)</f>
        <v>424195958</v>
      </c>
      <c r="J118" s="114">
        <f>SUM(J119:J123)</f>
        <v>424195958</v>
      </c>
      <c r="K118" s="132"/>
      <c r="L118" s="43"/>
      <c r="M118" s="116"/>
      <c r="N118" s="108"/>
      <c r="Q118" s="3"/>
    </row>
    <row r="119" spans="1:17" x14ac:dyDescent="0.25">
      <c r="A119" s="54" t="s">
        <v>194</v>
      </c>
      <c r="B119" s="55" t="s">
        <v>241</v>
      </c>
      <c r="C119" s="56" t="s">
        <v>79</v>
      </c>
      <c r="D119" s="57">
        <v>13421304</v>
      </c>
      <c r="E119" s="346">
        <v>13421304</v>
      </c>
      <c r="F119" s="58">
        <f>4727148-170448</f>
        <v>4556700</v>
      </c>
      <c r="G119" s="50">
        <f t="shared" si="16"/>
        <v>33.951246466066188</v>
      </c>
      <c r="H119" s="50">
        <f t="shared" si="9"/>
        <v>33.951246466066188</v>
      </c>
      <c r="I119" s="51">
        <f>D119-F119</f>
        <v>8864604</v>
      </c>
      <c r="J119" s="51">
        <f t="shared" ref="J119:J122" si="17">E119-F119</f>
        <v>8864604</v>
      </c>
      <c r="K119" s="59"/>
      <c r="L119" s="59"/>
      <c r="M119" s="78"/>
      <c r="N119" s="108"/>
      <c r="Q119" s="3"/>
    </row>
    <row r="120" spans="1:17" x14ac:dyDescent="0.25">
      <c r="A120" s="54" t="s">
        <v>196</v>
      </c>
      <c r="B120" s="55" t="s">
        <v>242</v>
      </c>
      <c r="C120" s="56" t="s">
        <v>80</v>
      </c>
      <c r="D120" s="57">
        <v>9444000</v>
      </c>
      <c r="E120" s="346">
        <v>9444000</v>
      </c>
      <c r="F120" s="58">
        <f>1505000-215000</f>
        <v>1290000</v>
      </c>
      <c r="G120" s="50">
        <f t="shared" si="16"/>
        <v>13.659466327827191</v>
      </c>
      <c r="H120" s="50">
        <f t="shared" si="9"/>
        <v>13.659466327827191</v>
      </c>
      <c r="I120" s="51">
        <f>D120-F120</f>
        <v>8154000</v>
      </c>
      <c r="J120" s="51">
        <f t="shared" si="17"/>
        <v>8154000</v>
      </c>
      <c r="K120" s="59"/>
      <c r="L120" s="59"/>
      <c r="M120" s="78"/>
      <c r="N120" s="108"/>
    </row>
    <row r="121" spans="1:17" x14ac:dyDescent="0.25">
      <c r="A121" s="54" t="s">
        <v>200</v>
      </c>
      <c r="B121" s="55" t="s">
        <v>243</v>
      </c>
      <c r="C121" s="56" t="s">
        <v>81</v>
      </c>
      <c r="D121" s="57">
        <v>579171600</v>
      </c>
      <c r="E121" s="346">
        <v>579171600</v>
      </c>
      <c r="F121" s="58">
        <f>260535964-46300547</f>
        <v>214235417</v>
      </c>
      <c r="G121" s="50">
        <f t="shared" si="16"/>
        <v>36.989972747282494</v>
      </c>
      <c r="H121" s="50">
        <f t="shared" si="9"/>
        <v>36.989972747282494</v>
      </c>
      <c r="I121" s="51">
        <f>D121-F121</f>
        <v>364936183</v>
      </c>
      <c r="J121" s="51">
        <f t="shared" si="17"/>
        <v>364936183</v>
      </c>
      <c r="K121" s="59"/>
      <c r="L121" s="59"/>
      <c r="M121" s="78"/>
      <c r="N121" s="108"/>
    </row>
    <row r="122" spans="1:17" x14ac:dyDescent="0.25">
      <c r="A122" s="81" t="s">
        <v>202</v>
      </c>
      <c r="B122" s="82" t="s">
        <v>244</v>
      </c>
      <c r="C122" s="83" t="s">
        <v>82</v>
      </c>
      <c r="D122" s="84">
        <v>14280000</v>
      </c>
      <c r="E122" s="365">
        <v>14280000</v>
      </c>
      <c r="F122" s="58">
        <f>7140000-1190000</f>
        <v>5950000</v>
      </c>
      <c r="G122" s="50">
        <f t="shared" si="16"/>
        <v>41.666666666666671</v>
      </c>
      <c r="H122" s="50">
        <f t="shared" si="9"/>
        <v>41.666666666666671</v>
      </c>
      <c r="I122" s="51">
        <f>D122-F122</f>
        <v>8330000</v>
      </c>
      <c r="J122" s="51">
        <f t="shared" si="17"/>
        <v>8330000</v>
      </c>
      <c r="K122" s="88"/>
      <c r="L122" s="88"/>
      <c r="M122" s="89"/>
      <c r="N122" s="108"/>
    </row>
    <row r="123" spans="1:17" ht="15.75" thickBot="1" x14ac:dyDescent="0.3">
      <c r="A123" s="70" t="s">
        <v>204</v>
      </c>
      <c r="B123" s="71" t="s">
        <v>245</v>
      </c>
      <c r="C123" s="72" t="s">
        <v>83</v>
      </c>
      <c r="D123" s="73">
        <v>37800000</v>
      </c>
      <c r="E123" s="364">
        <v>37800000</v>
      </c>
      <c r="F123" s="385">
        <f>12193977-8305148</f>
        <v>3888829</v>
      </c>
      <c r="G123" s="75">
        <f t="shared" si="16"/>
        <v>10.287907407407406</v>
      </c>
      <c r="H123" s="75">
        <f t="shared" si="9"/>
        <v>10.287907407407406</v>
      </c>
      <c r="I123" s="76">
        <f>D123-F123</f>
        <v>33911171</v>
      </c>
      <c r="J123" s="51">
        <f>E123-F123</f>
        <v>33911171</v>
      </c>
      <c r="K123" s="77"/>
      <c r="L123" s="77"/>
      <c r="M123" s="79"/>
      <c r="N123" s="108"/>
    </row>
    <row r="124" spans="1:17" x14ac:dyDescent="0.25">
      <c r="A124" s="36">
        <v>23</v>
      </c>
      <c r="B124" s="37" t="s">
        <v>331</v>
      </c>
      <c r="C124" s="38" t="s">
        <v>23</v>
      </c>
      <c r="D124" s="39">
        <f>SUM(D125:D134)</f>
        <v>248734007</v>
      </c>
      <c r="E124" s="347">
        <f>SUM(E125:E134)</f>
        <v>248734007</v>
      </c>
      <c r="F124" s="39">
        <f>SUM(F125:F134)</f>
        <v>90698200</v>
      </c>
      <c r="G124" s="42">
        <f t="shared" si="16"/>
        <v>36.463932332340868</v>
      </c>
      <c r="H124" s="42">
        <f t="shared" si="9"/>
        <v>36.463932332340868</v>
      </c>
      <c r="I124" s="133">
        <f>SUM(I125:I134)</f>
        <v>158035807</v>
      </c>
      <c r="J124" s="133">
        <f>SUM(J125:J134)</f>
        <v>158035807</v>
      </c>
      <c r="K124" s="134"/>
      <c r="L124" s="43"/>
      <c r="M124" s="44"/>
      <c r="N124" s="108"/>
    </row>
    <row r="125" spans="1:17" x14ac:dyDescent="0.25">
      <c r="A125" s="54" t="s">
        <v>194</v>
      </c>
      <c r="B125" s="55" t="s">
        <v>362</v>
      </c>
      <c r="C125" s="56" t="s">
        <v>363</v>
      </c>
      <c r="D125" s="57">
        <v>1316349</v>
      </c>
      <c r="E125" s="346">
        <v>1316349</v>
      </c>
      <c r="F125" s="58">
        <v>372000</v>
      </c>
      <c r="G125" s="50">
        <f t="shared" si="16"/>
        <v>28.259982724946042</v>
      </c>
      <c r="H125" s="50">
        <f t="shared" si="9"/>
        <v>28.259982724946042</v>
      </c>
      <c r="I125" s="51">
        <f t="shared" ref="I125:I134" si="18">D125-F125</f>
        <v>944349</v>
      </c>
      <c r="J125" s="51">
        <f t="shared" ref="J125:J133" si="19">E125-F125</f>
        <v>944349</v>
      </c>
      <c r="K125" s="59"/>
      <c r="L125" s="59"/>
      <c r="M125" s="78"/>
      <c r="N125" s="108"/>
    </row>
    <row r="126" spans="1:17" ht="30" x14ac:dyDescent="0.25">
      <c r="A126" s="54" t="s">
        <v>196</v>
      </c>
      <c r="B126" s="55" t="s">
        <v>470</v>
      </c>
      <c r="C126" s="56" t="s">
        <v>469</v>
      </c>
      <c r="D126" s="57">
        <v>18789999</v>
      </c>
      <c r="E126" s="346">
        <v>18789999</v>
      </c>
      <c r="F126" s="58">
        <v>5000000</v>
      </c>
      <c r="G126" s="50">
        <f t="shared" si="16"/>
        <v>26.609900298557758</v>
      </c>
      <c r="H126" s="50">
        <f t="shared" si="9"/>
        <v>26.609900298557758</v>
      </c>
      <c r="I126" s="51">
        <f t="shared" si="18"/>
        <v>13789999</v>
      </c>
      <c r="J126" s="51">
        <f t="shared" si="19"/>
        <v>13789999</v>
      </c>
      <c r="K126" s="121"/>
      <c r="L126" s="121"/>
      <c r="M126" s="122"/>
      <c r="N126" s="108"/>
    </row>
    <row r="127" spans="1:17" ht="30" x14ac:dyDescent="0.25">
      <c r="A127" s="54" t="s">
        <v>200</v>
      </c>
      <c r="B127" s="55" t="s">
        <v>246</v>
      </c>
      <c r="C127" s="56" t="s">
        <v>149</v>
      </c>
      <c r="D127" s="57">
        <v>27119309</v>
      </c>
      <c r="E127" s="346">
        <v>27119309</v>
      </c>
      <c r="F127" s="58">
        <v>10000000</v>
      </c>
      <c r="G127" s="50">
        <f t="shared" si="16"/>
        <v>36.874095870215569</v>
      </c>
      <c r="H127" s="50">
        <f t="shared" si="9"/>
        <v>36.874095870215569</v>
      </c>
      <c r="I127" s="51">
        <f t="shared" si="18"/>
        <v>17119309</v>
      </c>
      <c r="J127" s="51">
        <f t="shared" si="19"/>
        <v>17119309</v>
      </c>
      <c r="K127" s="106"/>
      <c r="L127" s="106"/>
      <c r="M127" s="78"/>
      <c r="N127" s="108"/>
    </row>
    <row r="128" spans="1:17" ht="30" x14ac:dyDescent="0.25">
      <c r="A128" s="54" t="s">
        <v>202</v>
      </c>
      <c r="B128" s="55" t="s">
        <v>247</v>
      </c>
      <c r="C128" s="56" t="s">
        <v>84</v>
      </c>
      <c r="D128" s="57">
        <v>27505278</v>
      </c>
      <c r="E128" s="346">
        <v>27505278</v>
      </c>
      <c r="F128" s="58">
        <f>18200000</f>
        <v>18200000</v>
      </c>
      <c r="G128" s="50">
        <f t="shared" si="16"/>
        <v>66.16911852336122</v>
      </c>
      <c r="H128" s="50">
        <f t="shared" si="9"/>
        <v>66.16911852336122</v>
      </c>
      <c r="I128" s="51">
        <f t="shared" si="18"/>
        <v>9305278</v>
      </c>
      <c r="J128" s="51">
        <f t="shared" si="19"/>
        <v>9305278</v>
      </c>
      <c r="K128" s="59"/>
      <c r="L128" s="59"/>
      <c r="M128" s="78"/>
      <c r="N128" s="108"/>
    </row>
    <row r="129" spans="1:17" ht="30" x14ac:dyDescent="0.25">
      <c r="A129" s="54" t="s">
        <v>204</v>
      </c>
      <c r="B129" s="55" t="s">
        <v>248</v>
      </c>
      <c r="C129" s="56" t="s">
        <v>86</v>
      </c>
      <c r="D129" s="57">
        <v>62158912</v>
      </c>
      <c r="E129" s="346">
        <v>62158912</v>
      </c>
      <c r="F129" s="58">
        <v>21445200</v>
      </c>
      <c r="G129" s="50">
        <f t="shared" si="16"/>
        <v>34.500603871573553</v>
      </c>
      <c r="H129" s="50">
        <f t="shared" si="9"/>
        <v>34.500603871573553</v>
      </c>
      <c r="I129" s="51">
        <f t="shared" si="18"/>
        <v>40713712</v>
      </c>
      <c r="J129" s="51">
        <f t="shared" si="19"/>
        <v>40713712</v>
      </c>
      <c r="K129" s="59"/>
      <c r="L129" s="59"/>
      <c r="M129" s="78"/>
      <c r="N129" s="108"/>
    </row>
    <row r="130" spans="1:17" ht="30" x14ac:dyDescent="0.25">
      <c r="A130" s="54" t="s">
        <v>206</v>
      </c>
      <c r="B130" s="55" t="s">
        <v>233</v>
      </c>
      <c r="C130" s="56" t="s">
        <v>85</v>
      </c>
      <c r="D130" s="57">
        <v>2466198</v>
      </c>
      <c r="E130" s="346">
        <v>2466198</v>
      </c>
      <c r="F130" s="58"/>
      <c r="G130" s="50">
        <f t="shared" si="16"/>
        <v>0</v>
      </c>
      <c r="H130" s="50">
        <f t="shared" si="9"/>
        <v>0</v>
      </c>
      <c r="I130" s="51">
        <f t="shared" si="18"/>
        <v>2466198</v>
      </c>
      <c r="J130" s="51">
        <f t="shared" si="19"/>
        <v>2466198</v>
      </c>
      <c r="K130" s="59"/>
      <c r="L130" s="59"/>
      <c r="M130" s="78"/>
      <c r="N130" s="108"/>
    </row>
    <row r="131" spans="1:17" ht="30" x14ac:dyDescent="0.25">
      <c r="A131" s="54" t="s">
        <v>208</v>
      </c>
      <c r="B131" s="55" t="s">
        <v>249</v>
      </c>
      <c r="C131" s="56" t="s">
        <v>87</v>
      </c>
      <c r="D131" s="57">
        <v>7265261</v>
      </c>
      <c r="E131" s="346">
        <v>7265261</v>
      </c>
      <c r="F131" s="58">
        <v>3360000</v>
      </c>
      <c r="G131" s="50">
        <f t="shared" si="16"/>
        <v>46.247478239253894</v>
      </c>
      <c r="H131" s="50">
        <f t="shared" si="9"/>
        <v>46.247478239253894</v>
      </c>
      <c r="I131" s="51">
        <f t="shared" si="18"/>
        <v>3905261</v>
      </c>
      <c r="J131" s="51">
        <f t="shared" si="19"/>
        <v>3905261</v>
      </c>
      <c r="K131" s="59"/>
      <c r="L131" s="59"/>
      <c r="M131" s="78"/>
      <c r="N131" s="108"/>
    </row>
    <row r="132" spans="1:17" ht="30" x14ac:dyDescent="0.25">
      <c r="A132" s="54" t="s">
        <v>210</v>
      </c>
      <c r="B132" s="55" t="s">
        <v>250</v>
      </c>
      <c r="C132" s="56" t="s">
        <v>150</v>
      </c>
      <c r="D132" s="57">
        <v>2018180</v>
      </c>
      <c r="E132" s="346">
        <v>2018180</v>
      </c>
      <c r="F132" s="58">
        <v>1500000</v>
      </c>
      <c r="G132" s="50">
        <f t="shared" si="16"/>
        <v>74.324391283235386</v>
      </c>
      <c r="H132" s="50">
        <f t="shared" si="9"/>
        <v>74.324391283235386</v>
      </c>
      <c r="I132" s="51">
        <f t="shared" si="18"/>
        <v>518180</v>
      </c>
      <c r="J132" s="51">
        <f t="shared" si="19"/>
        <v>518180</v>
      </c>
      <c r="K132" s="106"/>
      <c r="L132" s="106"/>
      <c r="M132" s="78"/>
      <c r="N132" s="108"/>
    </row>
    <row r="133" spans="1:17" ht="30" x14ac:dyDescent="0.25">
      <c r="A133" s="54" t="s">
        <v>212</v>
      </c>
      <c r="B133" s="55" t="s">
        <v>471</v>
      </c>
      <c r="C133" s="56" t="s">
        <v>364</v>
      </c>
      <c r="D133" s="57">
        <v>49640026</v>
      </c>
      <c r="E133" s="346">
        <v>49640026</v>
      </c>
      <c r="F133" s="58">
        <f>25110000-1300000</f>
        <v>23810000</v>
      </c>
      <c r="G133" s="50">
        <f t="shared" si="16"/>
        <v>47.965325400917393</v>
      </c>
      <c r="H133" s="50">
        <f t="shared" si="9"/>
        <v>47.965325400917393</v>
      </c>
      <c r="I133" s="51">
        <f t="shared" si="18"/>
        <v>25830026</v>
      </c>
      <c r="J133" s="51">
        <f t="shared" si="19"/>
        <v>25830026</v>
      </c>
      <c r="K133" s="59"/>
      <c r="L133" s="59"/>
      <c r="M133" s="78"/>
      <c r="N133" s="108"/>
    </row>
    <row r="134" spans="1:17" ht="30.75" thickBot="1" x14ac:dyDescent="0.3">
      <c r="A134" s="54" t="s">
        <v>214</v>
      </c>
      <c r="B134" s="55" t="s">
        <v>365</v>
      </c>
      <c r="C134" s="56" t="s">
        <v>366</v>
      </c>
      <c r="D134" s="57">
        <v>50454495</v>
      </c>
      <c r="E134" s="346">
        <v>50454495</v>
      </c>
      <c r="F134" s="385">
        <v>7011000</v>
      </c>
      <c r="G134" s="50">
        <f t="shared" si="16"/>
        <v>13.895689571365248</v>
      </c>
      <c r="H134" s="50">
        <f t="shared" si="9"/>
        <v>13.895689571365248</v>
      </c>
      <c r="I134" s="51">
        <f t="shared" si="18"/>
        <v>43443495</v>
      </c>
      <c r="J134" s="51">
        <f>E134-F134</f>
        <v>43443495</v>
      </c>
      <c r="K134" s="59"/>
      <c r="L134" s="59"/>
      <c r="M134" s="78"/>
      <c r="N134" s="108"/>
    </row>
    <row r="135" spans="1:17" x14ac:dyDescent="0.25">
      <c r="A135" s="36">
        <v>24</v>
      </c>
      <c r="B135" s="37" t="s">
        <v>332</v>
      </c>
      <c r="C135" s="38" t="s">
        <v>24</v>
      </c>
      <c r="D135" s="39">
        <f>SUM(D137:D144)</f>
        <v>1480619312</v>
      </c>
      <c r="E135" s="347">
        <f>SUM(E136:E144)</f>
        <v>1480619312</v>
      </c>
      <c r="F135" s="39">
        <f>SUM(F136:F144)</f>
        <v>570476240</v>
      </c>
      <c r="G135" s="41">
        <f>F135/D135*100</f>
        <v>38.529569037527182</v>
      </c>
      <c r="H135" s="41">
        <f t="shared" si="9"/>
        <v>38.529569037527182</v>
      </c>
      <c r="I135" s="68">
        <f>SUM(I136:I144)</f>
        <v>910143072</v>
      </c>
      <c r="J135" s="68">
        <f>SUM(J136:J144)</f>
        <v>910143072</v>
      </c>
      <c r="K135" s="120"/>
      <c r="L135" s="43"/>
      <c r="M135" s="44"/>
      <c r="N135" s="108"/>
      <c r="Q135" s="3"/>
    </row>
    <row r="136" spans="1:17" s="315" customFormat="1" x14ac:dyDescent="0.25">
      <c r="A136" s="316" t="s">
        <v>194</v>
      </c>
      <c r="B136" s="317" t="s">
        <v>197</v>
      </c>
      <c r="C136" s="318" t="s">
        <v>484</v>
      </c>
      <c r="D136" s="319">
        <v>0</v>
      </c>
      <c r="E136" s="372">
        <v>2974672</v>
      </c>
      <c r="F136" s="319"/>
      <c r="G136" s="50">
        <v>0</v>
      </c>
      <c r="H136" s="50">
        <f t="shared" si="9"/>
        <v>0</v>
      </c>
      <c r="I136" s="51">
        <f t="shared" ref="I136:I143" si="20">D136-F136</f>
        <v>0</v>
      </c>
      <c r="J136" s="51">
        <f t="shared" ref="J136:J143" si="21">E136-F136</f>
        <v>2974672</v>
      </c>
      <c r="K136" s="320"/>
      <c r="L136" s="52"/>
      <c r="M136" s="321"/>
      <c r="N136" s="322"/>
    </row>
    <row r="137" spans="1:17" x14ac:dyDescent="0.25">
      <c r="A137" s="54" t="s">
        <v>196</v>
      </c>
      <c r="B137" s="55" t="s">
        <v>272</v>
      </c>
      <c r="C137" s="56" t="s">
        <v>157</v>
      </c>
      <c r="D137" s="57">
        <v>1088520000</v>
      </c>
      <c r="E137" s="346">
        <v>819600000</v>
      </c>
      <c r="F137" s="319">
        <f>443780656</f>
        <v>443780656</v>
      </c>
      <c r="G137" s="50">
        <f t="shared" si="16"/>
        <v>40.76917796641311</v>
      </c>
      <c r="H137" s="50">
        <f t="shared" si="9"/>
        <v>54.14600488042948</v>
      </c>
      <c r="I137" s="51">
        <f t="shared" si="20"/>
        <v>644739344</v>
      </c>
      <c r="J137" s="51">
        <f t="shared" si="21"/>
        <v>375819344</v>
      </c>
      <c r="K137" s="59"/>
      <c r="L137" s="59"/>
      <c r="M137" s="78"/>
      <c r="N137" s="108"/>
    </row>
    <row r="138" spans="1:17" x14ac:dyDescent="0.25">
      <c r="A138" s="54" t="s">
        <v>200</v>
      </c>
      <c r="B138" s="55" t="s">
        <v>256</v>
      </c>
      <c r="C138" s="56" t="s">
        <v>89</v>
      </c>
      <c r="D138" s="57">
        <v>173628000</v>
      </c>
      <c r="E138" s="346">
        <v>250796000</v>
      </c>
      <c r="F138" s="319">
        <v>57876000</v>
      </c>
      <c r="G138" s="50">
        <f t="shared" si="16"/>
        <v>33.333333333333329</v>
      </c>
      <c r="H138" s="50">
        <f t="shared" ref="H138:H201" si="22">F138/E138*100</f>
        <v>23.076923076923077</v>
      </c>
      <c r="I138" s="51">
        <f t="shared" si="20"/>
        <v>115752000</v>
      </c>
      <c r="J138" s="51">
        <f t="shared" si="21"/>
        <v>192920000</v>
      </c>
      <c r="K138" s="59"/>
      <c r="L138" s="59"/>
      <c r="M138" s="78"/>
      <c r="N138" s="108"/>
    </row>
    <row r="139" spans="1:17" x14ac:dyDescent="0.25">
      <c r="A139" s="54" t="s">
        <v>202</v>
      </c>
      <c r="B139" s="55" t="s">
        <v>257</v>
      </c>
      <c r="C139" s="56" t="s">
        <v>90</v>
      </c>
      <c r="D139" s="57">
        <v>115752000</v>
      </c>
      <c r="E139" s="346">
        <v>270088000</v>
      </c>
      <c r="F139" s="319">
        <v>38584000</v>
      </c>
      <c r="G139" s="50">
        <f t="shared" si="16"/>
        <v>33.333333333333329</v>
      </c>
      <c r="H139" s="50">
        <f t="shared" si="22"/>
        <v>14.285714285714285</v>
      </c>
      <c r="I139" s="51">
        <f t="shared" si="20"/>
        <v>77168000</v>
      </c>
      <c r="J139" s="51">
        <f t="shared" si="21"/>
        <v>231504000</v>
      </c>
      <c r="K139" s="59"/>
      <c r="L139" s="59"/>
      <c r="M139" s="78"/>
      <c r="N139" s="108"/>
    </row>
    <row r="140" spans="1:17" x14ac:dyDescent="0.25">
      <c r="A140" s="54" t="s">
        <v>204</v>
      </c>
      <c r="B140" s="55" t="s">
        <v>258</v>
      </c>
      <c r="C140" s="56" t="s">
        <v>91</v>
      </c>
      <c r="D140" s="57">
        <v>40549440</v>
      </c>
      <c r="E140" s="346">
        <v>29697280</v>
      </c>
      <c r="F140" s="319">
        <f>17751312</f>
        <v>17751312</v>
      </c>
      <c r="G140" s="50">
        <f t="shared" si="16"/>
        <v>43.776959681810652</v>
      </c>
      <c r="H140" s="50">
        <f t="shared" si="22"/>
        <v>59.774201543036945</v>
      </c>
      <c r="I140" s="51">
        <f t="shared" si="20"/>
        <v>22798128</v>
      </c>
      <c r="J140" s="51">
        <f t="shared" si="21"/>
        <v>11945968</v>
      </c>
      <c r="K140" s="59"/>
      <c r="L140" s="59"/>
      <c r="M140" s="78"/>
      <c r="N140" s="108"/>
    </row>
    <row r="141" spans="1:17" x14ac:dyDescent="0.25">
      <c r="A141" s="81" t="s">
        <v>206</v>
      </c>
      <c r="B141" s="82" t="s">
        <v>259</v>
      </c>
      <c r="C141" s="83" t="s">
        <v>92</v>
      </c>
      <c r="D141" s="84">
        <v>2433080</v>
      </c>
      <c r="E141" s="346">
        <v>1781920</v>
      </c>
      <c r="F141" s="319">
        <f>1065116</f>
        <v>1065116</v>
      </c>
      <c r="G141" s="50">
        <f t="shared" si="16"/>
        <v>43.776447958965591</v>
      </c>
      <c r="H141" s="50">
        <f t="shared" si="22"/>
        <v>59.773502738619023</v>
      </c>
      <c r="I141" s="51">
        <f t="shared" si="20"/>
        <v>1367964</v>
      </c>
      <c r="J141" s="51">
        <f t="shared" si="21"/>
        <v>716804</v>
      </c>
      <c r="K141" s="59"/>
      <c r="L141" s="59"/>
      <c r="M141" s="78"/>
      <c r="N141" s="108"/>
    </row>
    <row r="142" spans="1:17" x14ac:dyDescent="0.25">
      <c r="A142" s="301" t="s">
        <v>208</v>
      </c>
      <c r="B142" s="302" t="s">
        <v>260</v>
      </c>
      <c r="C142" s="303" t="s">
        <v>93</v>
      </c>
      <c r="D142" s="304">
        <v>3041208</v>
      </c>
      <c r="E142" s="346">
        <v>2227296</v>
      </c>
      <c r="F142" s="319">
        <f>1331388</f>
        <v>1331388</v>
      </c>
      <c r="G142" s="50">
        <f t="shared" si="16"/>
        <v>43.778261795970543</v>
      </c>
      <c r="H142" s="50">
        <f t="shared" si="22"/>
        <v>59.775979483642949</v>
      </c>
      <c r="I142" s="51">
        <f t="shared" si="20"/>
        <v>1709820</v>
      </c>
      <c r="J142" s="51">
        <f t="shared" si="21"/>
        <v>895908</v>
      </c>
      <c r="K142" s="59"/>
      <c r="L142" s="59"/>
      <c r="M142" s="78"/>
      <c r="N142" s="108"/>
    </row>
    <row r="143" spans="1:17" x14ac:dyDescent="0.25">
      <c r="A143" s="305" t="s">
        <v>210</v>
      </c>
      <c r="B143" s="60" t="s">
        <v>472</v>
      </c>
      <c r="C143" s="61" t="s">
        <v>473</v>
      </c>
      <c r="D143" s="62">
        <v>4304136</v>
      </c>
      <c r="E143" s="363">
        <v>24817824</v>
      </c>
      <c r="F143" s="319">
        <f>10087768</f>
        <v>10087768</v>
      </c>
      <c r="G143" s="50">
        <f t="shared" si="16"/>
        <v>234.37382090157004</v>
      </c>
      <c r="H143" s="50">
        <f t="shared" si="22"/>
        <v>40.647270284453626</v>
      </c>
      <c r="I143" s="51">
        <f t="shared" si="20"/>
        <v>-5783632</v>
      </c>
      <c r="J143" s="51">
        <f t="shared" si="21"/>
        <v>14730056</v>
      </c>
      <c r="K143" s="88"/>
      <c r="L143" s="88"/>
      <c r="M143" s="89"/>
      <c r="N143" s="108"/>
    </row>
    <row r="144" spans="1:17" ht="30.75" thickBot="1" x14ac:dyDescent="0.3">
      <c r="A144" s="135" t="s">
        <v>212</v>
      </c>
      <c r="B144" s="136" t="s">
        <v>290</v>
      </c>
      <c r="C144" s="137" t="s">
        <v>104</v>
      </c>
      <c r="D144" s="138">
        <v>52391448</v>
      </c>
      <c r="E144" s="366">
        <v>78636320</v>
      </c>
      <c r="F144" s="58"/>
      <c r="G144" s="139">
        <f t="shared" si="16"/>
        <v>0</v>
      </c>
      <c r="H144" s="139">
        <f t="shared" si="22"/>
        <v>0</v>
      </c>
      <c r="I144" s="140">
        <f>D144-F144</f>
        <v>52391448</v>
      </c>
      <c r="J144" s="51">
        <f>E144-F144</f>
        <v>78636320</v>
      </c>
      <c r="K144" s="141"/>
      <c r="L144" s="141"/>
      <c r="M144" s="142"/>
      <c r="N144" s="108"/>
    </row>
    <row r="145" spans="1:17" ht="30.75" thickBot="1" x14ac:dyDescent="0.3">
      <c r="A145" s="123" t="s">
        <v>116</v>
      </c>
      <c r="B145" s="124" t="s">
        <v>140</v>
      </c>
      <c r="C145" s="125" t="s">
        <v>181</v>
      </c>
      <c r="D145" s="126">
        <f>D146+D148+D152+D154</f>
        <v>1026784786</v>
      </c>
      <c r="E145" s="371">
        <f>E146+E148+E152+E154</f>
        <v>977200513</v>
      </c>
      <c r="F145" s="127">
        <f>F146+F148+F152+F154</f>
        <v>288528523</v>
      </c>
      <c r="G145" s="128">
        <f t="shared" si="16"/>
        <v>28.100194601052454</v>
      </c>
      <c r="H145" s="128">
        <f t="shared" si="22"/>
        <v>29.526030652012153</v>
      </c>
      <c r="I145" s="129">
        <f>I146+I148+I152+I154</f>
        <v>738256263</v>
      </c>
      <c r="J145" s="129">
        <f>J146+J148+J152+J154</f>
        <v>688671990</v>
      </c>
      <c r="K145" s="130"/>
      <c r="L145" s="130"/>
      <c r="M145" s="131"/>
      <c r="N145" s="108"/>
      <c r="Q145" s="3"/>
    </row>
    <row r="146" spans="1:17" ht="30" x14ac:dyDescent="0.25">
      <c r="A146" s="109">
        <v>25</v>
      </c>
      <c r="B146" s="110" t="s">
        <v>333</v>
      </c>
      <c r="C146" s="111" t="s">
        <v>182</v>
      </c>
      <c r="D146" s="112">
        <f>D147</f>
        <v>43959999</v>
      </c>
      <c r="E146" s="370">
        <f>E147</f>
        <v>39910050</v>
      </c>
      <c r="F146" s="112">
        <f>F147</f>
        <v>21313283</v>
      </c>
      <c r="G146" s="113">
        <f t="shared" si="16"/>
        <v>48.483356425918025</v>
      </c>
      <c r="H146" s="113">
        <f t="shared" si="22"/>
        <v>53.403298166752492</v>
      </c>
      <c r="I146" s="114">
        <f>I147</f>
        <v>22646716</v>
      </c>
      <c r="J146" s="114">
        <f>J147</f>
        <v>18596767</v>
      </c>
      <c r="K146" s="132"/>
      <c r="L146" s="43"/>
      <c r="M146" s="116"/>
      <c r="N146" s="108"/>
      <c r="Q146" s="3"/>
    </row>
    <row r="147" spans="1:17" ht="30.75" thickBot="1" x14ac:dyDescent="0.3">
      <c r="A147" s="70" t="s">
        <v>194</v>
      </c>
      <c r="B147" s="71" t="s">
        <v>261</v>
      </c>
      <c r="C147" s="72" t="s">
        <v>94</v>
      </c>
      <c r="D147" s="73">
        <v>43959999</v>
      </c>
      <c r="E147" s="364">
        <v>39910050</v>
      </c>
      <c r="F147" s="385">
        <v>21313283</v>
      </c>
      <c r="G147" s="75">
        <f t="shared" si="16"/>
        <v>48.483356425918025</v>
      </c>
      <c r="H147" s="75">
        <f t="shared" si="22"/>
        <v>53.403298166752492</v>
      </c>
      <c r="I147" s="76">
        <f>D147-F147</f>
        <v>22646716</v>
      </c>
      <c r="J147" s="51">
        <f>E147-F147</f>
        <v>18596767</v>
      </c>
      <c r="K147" s="77"/>
      <c r="L147" s="77"/>
      <c r="M147" s="79"/>
      <c r="N147" s="108"/>
      <c r="Q147" s="3"/>
    </row>
    <row r="148" spans="1:17" s="103" customFormat="1" ht="30" x14ac:dyDescent="0.25">
      <c r="A148" s="36">
        <v>26</v>
      </c>
      <c r="B148" s="37" t="s">
        <v>334</v>
      </c>
      <c r="C148" s="38" t="s">
        <v>183</v>
      </c>
      <c r="D148" s="39">
        <f>SUM(D149:D151)</f>
        <v>387108164</v>
      </c>
      <c r="E148" s="347">
        <f>SUM(E149:E151)</f>
        <v>341573840</v>
      </c>
      <c r="F148" s="39">
        <f>SUM(F149:F151)</f>
        <v>111703000</v>
      </c>
      <c r="G148" s="41">
        <f t="shared" si="16"/>
        <v>28.855759291090539</v>
      </c>
      <c r="H148" s="41">
        <f t="shared" si="22"/>
        <v>32.702445831331815</v>
      </c>
      <c r="I148" s="68">
        <f>SUM(I149:I151)</f>
        <v>275405164</v>
      </c>
      <c r="J148" s="68">
        <f>SUM(J149:J151)</f>
        <v>229870840</v>
      </c>
      <c r="K148" s="43"/>
      <c r="L148" s="43"/>
      <c r="M148" s="44"/>
      <c r="N148" s="104"/>
      <c r="O148" s="390"/>
      <c r="P148" s="390"/>
      <c r="Q148" s="3"/>
    </row>
    <row r="149" spans="1:17" ht="30" x14ac:dyDescent="0.25">
      <c r="A149" s="54" t="s">
        <v>194</v>
      </c>
      <c r="B149" s="55" t="s">
        <v>262</v>
      </c>
      <c r="C149" s="56" t="s">
        <v>151</v>
      </c>
      <c r="D149" s="57">
        <v>73779988</v>
      </c>
      <c r="E149" s="346">
        <v>55244700</v>
      </c>
      <c r="F149" s="319">
        <v>17875500</v>
      </c>
      <c r="G149" s="50">
        <f t="shared" si="16"/>
        <v>24.228114539677073</v>
      </c>
      <c r="H149" s="50">
        <f t="shared" si="22"/>
        <v>32.356950078469069</v>
      </c>
      <c r="I149" s="51">
        <f>D149-F149</f>
        <v>55904488</v>
      </c>
      <c r="J149" s="51">
        <f t="shared" ref="J149:J150" si="23">E149-F149</f>
        <v>37369200</v>
      </c>
      <c r="K149" s="59"/>
      <c r="L149" s="59"/>
      <c r="M149" s="78"/>
      <c r="N149" s="108"/>
      <c r="Q149" s="3"/>
    </row>
    <row r="150" spans="1:17" ht="30" x14ac:dyDescent="0.25">
      <c r="A150" s="54" t="s">
        <v>196</v>
      </c>
      <c r="B150" s="55" t="s">
        <v>261</v>
      </c>
      <c r="C150" s="56" t="s">
        <v>94</v>
      </c>
      <c r="D150" s="57">
        <v>305759996</v>
      </c>
      <c r="E150" s="346">
        <v>278760960</v>
      </c>
      <c r="F150" s="319">
        <v>90592800</v>
      </c>
      <c r="G150" s="50">
        <f t="shared" si="16"/>
        <v>29.628728802050354</v>
      </c>
      <c r="H150" s="50">
        <f t="shared" si="22"/>
        <v>32.49838140893187</v>
      </c>
      <c r="I150" s="51">
        <f>D150-F150</f>
        <v>215167196</v>
      </c>
      <c r="J150" s="51">
        <f t="shared" si="23"/>
        <v>188168160</v>
      </c>
      <c r="K150" s="59"/>
      <c r="L150" s="59"/>
      <c r="M150" s="78"/>
      <c r="N150" s="108"/>
    </row>
    <row r="151" spans="1:17" ht="30.75" thickBot="1" x14ac:dyDescent="0.3">
      <c r="A151" s="70" t="s">
        <v>200</v>
      </c>
      <c r="B151" s="71" t="s">
        <v>263</v>
      </c>
      <c r="C151" s="72" t="s">
        <v>95</v>
      </c>
      <c r="D151" s="73">
        <v>7568180</v>
      </c>
      <c r="E151" s="364">
        <v>7568180</v>
      </c>
      <c r="F151" s="385">
        <v>3234700</v>
      </c>
      <c r="G151" s="75">
        <f t="shared" si="16"/>
        <v>42.740791048838688</v>
      </c>
      <c r="H151" s="75">
        <f t="shared" si="22"/>
        <v>42.740791048838688</v>
      </c>
      <c r="I151" s="76">
        <f>D151-F151</f>
        <v>4333480</v>
      </c>
      <c r="J151" s="51">
        <f>E151-F151</f>
        <v>4333480</v>
      </c>
      <c r="K151" s="77"/>
      <c r="L151" s="77"/>
      <c r="M151" s="79"/>
      <c r="N151" s="108"/>
    </row>
    <row r="152" spans="1:17" x14ac:dyDescent="0.25">
      <c r="A152" s="36">
        <v>27</v>
      </c>
      <c r="B152" s="37" t="s">
        <v>335</v>
      </c>
      <c r="C152" s="38" t="s">
        <v>25</v>
      </c>
      <c r="D152" s="39">
        <f>D153</f>
        <v>30269700</v>
      </c>
      <c r="E152" s="347">
        <f>E153</f>
        <v>30269700</v>
      </c>
      <c r="F152" s="39">
        <f>F153</f>
        <v>12397000</v>
      </c>
      <c r="G152" s="41">
        <f t="shared" si="16"/>
        <v>40.955146565707622</v>
      </c>
      <c r="H152" s="41">
        <f t="shared" si="22"/>
        <v>40.955146565707622</v>
      </c>
      <c r="I152" s="68">
        <f>I153</f>
        <v>17872700</v>
      </c>
      <c r="J152" s="68">
        <f>J153</f>
        <v>17872700</v>
      </c>
      <c r="K152" s="120"/>
      <c r="L152" s="43"/>
      <c r="M152" s="44"/>
      <c r="N152" s="108"/>
    </row>
    <row r="153" spans="1:17" ht="30.75" thickBot="1" x14ac:dyDescent="0.3">
      <c r="A153" s="70" t="s">
        <v>194</v>
      </c>
      <c r="B153" s="71" t="s">
        <v>232</v>
      </c>
      <c r="C153" s="72" t="s">
        <v>98</v>
      </c>
      <c r="D153" s="73">
        <v>30269700</v>
      </c>
      <c r="E153" s="364">
        <v>30269700</v>
      </c>
      <c r="F153" s="385">
        <v>12397000</v>
      </c>
      <c r="G153" s="75">
        <f t="shared" si="16"/>
        <v>40.955146565707622</v>
      </c>
      <c r="H153" s="75">
        <f t="shared" si="22"/>
        <v>40.955146565707622</v>
      </c>
      <c r="I153" s="76">
        <f>D153-F153</f>
        <v>17872700</v>
      </c>
      <c r="J153" s="51">
        <f>E153-F153</f>
        <v>17872700</v>
      </c>
      <c r="K153" s="77"/>
      <c r="L153" s="77"/>
      <c r="M153" s="79"/>
      <c r="N153" s="108"/>
    </row>
    <row r="154" spans="1:17" ht="30" x14ac:dyDescent="0.25">
      <c r="A154" s="36">
        <v>28</v>
      </c>
      <c r="B154" s="37" t="s">
        <v>336</v>
      </c>
      <c r="C154" s="38" t="s">
        <v>152</v>
      </c>
      <c r="D154" s="39">
        <f>SUM(D155:D160)</f>
        <v>565446923</v>
      </c>
      <c r="E154" s="347">
        <f>SUM(E155:E160)</f>
        <v>565446923</v>
      </c>
      <c r="F154" s="39">
        <f>SUM(F155:F160)</f>
        <v>143115240</v>
      </c>
      <c r="G154" s="41">
        <f t="shared" si="16"/>
        <v>25.310110317816694</v>
      </c>
      <c r="H154" s="41">
        <f t="shared" si="22"/>
        <v>25.310110317816694</v>
      </c>
      <c r="I154" s="68">
        <f>SUM(I155:I160)</f>
        <v>422331683</v>
      </c>
      <c r="J154" s="68">
        <f>SUM(J155:J160)</f>
        <v>422331683</v>
      </c>
      <c r="K154" s="143"/>
      <c r="L154" s="43"/>
      <c r="M154" s="144"/>
      <c r="N154" s="108"/>
    </row>
    <row r="155" spans="1:17" x14ac:dyDescent="0.25">
      <c r="A155" s="54" t="s">
        <v>194</v>
      </c>
      <c r="B155" s="55" t="s">
        <v>264</v>
      </c>
      <c r="C155" s="56" t="s">
        <v>371</v>
      </c>
      <c r="D155" s="57">
        <v>7966700</v>
      </c>
      <c r="E155" s="346">
        <v>7966700</v>
      </c>
      <c r="F155" s="319">
        <v>4350240</v>
      </c>
      <c r="G155" s="50">
        <f t="shared" si="16"/>
        <v>54.605294538516581</v>
      </c>
      <c r="H155" s="50">
        <f t="shared" si="22"/>
        <v>54.605294538516581</v>
      </c>
      <c r="I155" s="51">
        <f t="shared" ref="I155:I160" si="24">D155-F155</f>
        <v>3616460</v>
      </c>
      <c r="J155" s="51">
        <f t="shared" ref="J155:J159" si="25">E155-F155</f>
        <v>3616460</v>
      </c>
      <c r="K155" s="106">
        <v>4350240</v>
      </c>
      <c r="L155" s="106"/>
      <c r="M155" s="78"/>
      <c r="N155" s="108"/>
    </row>
    <row r="156" spans="1:17" x14ac:dyDescent="0.25">
      <c r="A156" s="54" t="s">
        <v>196</v>
      </c>
      <c r="B156" s="55" t="s">
        <v>265</v>
      </c>
      <c r="C156" s="56" t="s">
        <v>153</v>
      </c>
      <c r="D156" s="57">
        <v>18744570</v>
      </c>
      <c r="E156" s="346">
        <v>18744570</v>
      </c>
      <c r="F156" s="319">
        <v>4650000</v>
      </c>
      <c r="G156" s="50">
        <f t="shared" si="16"/>
        <v>24.807184160532891</v>
      </c>
      <c r="H156" s="50">
        <f t="shared" si="22"/>
        <v>24.807184160532891</v>
      </c>
      <c r="I156" s="51">
        <f t="shared" si="24"/>
        <v>14094570</v>
      </c>
      <c r="J156" s="51">
        <f t="shared" si="25"/>
        <v>14094570</v>
      </c>
      <c r="K156" s="59">
        <v>4650000</v>
      </c>
      <c r="L156" s="59"/>
      <c r="M156" s="78"/>
      <c r="N156" s="108"/>
    </row>
    <row r="157" spans="1:17" x14ac:dyDescent="0.25">
      <c r="A157" s="54" t="s">
        <v>200</v>
      </c>
      <c r="B157" s="55" t="s">
        <v>367</v>
      </c>
      <c r="C157" s="56" t="s">
        <v>368</v>
      </c>
      <c r="D157" s="57">
        <v>21440000</v>
      </c>
      <c r="E157" s="346">
        <v>21440000</v>
      </c>
      <c r="F157" s="319">
        <v>1500000</v>
      </c>
      <c r="G157" s="50">
        <f t="shared" si="16"/>
        <v>6.996268656716417</v>
      </c>
      <c r="H157" s="50">
        <f t="shared" si="22"/>
        <v>6.996268656716417</v>
      </c>
      <c r="I157" s="51">
        <f t="shared" si="24"/>
        <v>19940000</v>
      </c>
      <c r="J157" s="51">
        <f t="shared" si="25"/>
        <v>19940000</v>
      </c>
      <c r="K157" s="59">
        <v>1500000</v>
      </c>
      <c r="L157" s="59"/>
      <c r="M157" s="78"/>
      <c r="N157" s="108"/>
    </row>
    <row r="158" spans="1:17" ht="30" x14ac:dyDescent="0.25">
      <c r="A158" s="54" t="s">
        <v>202</v>
      </c>
      <c r="B158" s="55" t="s">
        <v>475</v>
      </c>
      <c r="C158" s="56" t="s">
        <v>474</v>
      </c>
      <c r="D158" s="57">
        <v>137462400</v>
      </c>
      <c r="E158" s="346">
        <v>137462400</v>
      </c>
      <c r="F158" s="319">
        <v>49560000</v>
      </c>
      <c r="G158" s="50">
        <f t="shared" si="16"/>
        <v>36.053495355820935</v>
      </c>
      <c r="H158" s="50">
        <f t="shared" si="22"/>
        <v>36.053495355820935</v>
      </c>
      <c r="I158" s="51">
        <f t="shared" si="24"/>
        <v>87902400</v>
      </c>
      <c r="J158" s="51">
        <f t="shared" si="25"/>
        <v>87902400</v>
      </c>
      <c r="K158" s="59">
        <v>46260000</v>
      </c>
      <c r="L158" s="59"/>
      <c r="M158" s="78"/>
      <c r="N158" s="108"/>
    </row>
    <row r="159" spans="1:17" x14ac:dyDescent="0.25">
      <c r="A159" s="54" t="s">
        <v>204</v>
      </c>
      <c r="B159" s="55" t="s">
        <v>266</v>
      </c>
      <c r="C159" s="56" t="s">
        <v>96</v>
      </c>
      <c r="D159" s="57">
        <v>36327103</v>
      </c>
      <c r="E159" s="346">
        <v>36327103</v>
      </c>
      <c r="F159" s="319">
        <v>21115000</v>
      </c>
      <c r="G159" s="50">
        <f t="shared" si="16"/>
        <v>58.124645942727668</v>
      </c>
      <c r="H159" s="50">
        <f t="shared" si="22"/>
        <v>58.124645942727668</v>
      </c>
      <c r="I159" s="51">
        <f t="shared" si="24"/>
        <v>15212103</v>
      </c>
      <c r="J159" s="51">
        <f t="shared" si="25"/>
        <v>15212103</v>
      </c>
      <c r="K159" s="59">
        <v>11915000</v>
      </c>
      <c r="L159" s="59"/>
      <c r="M159" s="78"/>
      <c r="N159" s="108"/>
    </row>
    <row r="160" spans="1:17" ht="15.75" thickBot="1" x14ac:dyDescent="0.3">
      <c r="A160" s="54" t="s">
        <v>206</v>
      </c>
      <c r="B160" s="55" t="s">
        <v>240</v>
      </c>
      <c r="C160" s="56" t="s">
        <v>97</v>
      </c>
      <c r="D160" s="57">
        <v>343506150</v>
      </c>
      <c r="E160" s="346">
        <v>343506150</v>
      </c>
      <c r="F160" s="385">
        <v>61940000</v>
      </c>
      <c r="G160" s="50">
        <f t="shared" si="16"/>
        <v>18.031700451360187</v>
      </c>
      <c r="H160" s="50">
        <f t="shared" si="22"/>
        <v>18.031700451360187</v>
      </c>
      <c r="I160" s="51">
        <f t="shared" si="24"/>
        <v>281566150</v>
      </c>
      <c r="J160" s="51">
        <f>E160-F160</f>
        <v>281566150</v>
      </c>
      <c r="K160" s="106">
        <v>61940000</v>
      </c>
      <c r="L160" s="106"/>
      <c r="M160" s="78"/>
      <c r="N160" s="108"/>
    </row>
    <row r="161" spans="1:17" ht="15.75" thickBot="1" x14ac:dyDescent="0.3">
      <c r="A161" s="145" t="s">
        <v>111</v>
      </c>
      <c r="B161" s="146" t="s">
        <v>142</v>
      </c>
      <c r="C161" s="147" t="s">
        <v>27</v>
      </c>
      <c r="D161" s="148">
        <f>D162+D223+D262+D316</f>
        <v>7617268130</v>
      </c>
      <c r="E161" s="373">
        <f>E162+E223+E262+E316</f>
        <v>5404104202.5499992</v>
      </c>
      <c r="F161" s="148">
        <f>F162+F223+F262+F316</f>
        <v>1105772075</v>
      </c>
      <c r="G161" s="149">
        <f t="shared" si="16"/>
        <v>14.516648962966203</v>
      </c>
      <c r="H161" s="149">
        <f t="shared" si="22"/>
        <v>20.461708981818422</v>
      </c>
      <c r="I161" s="148">
        <f>I162+I223+I262+I316</f>
        <v>6511496055</v>
      </c>
      <c r="J161" s="148">
        <f>J162+J223+J262+J316</f>
        <v>4298332127.5499992</v>
      </c>
      <c r="K161" s="150"/>
      <c r="L161" s="150"/>
      <c r="M161" s="151"/>
      <c r="N161" s="108"/>
      <c r="Q161" s="3"/>
    </row>
    <row r="162" spans="1:17" ht="15.75" thickBot="1" x14ac:dyDescent="0.3">
      <c r="A162" s="91" t="s">
        <v>118</v>
      </c>
      <c r="B162" s="92" t="s">
        <v>143</v>
      </c>
      <c r="C162" s="93" t="s">
        <v>184</v>
      </c>
      <c r="D162" s="94">
        <f>D163+D173+D192+D207+D217</f>
        <v>1692259933</v>
      </c>
      <c r="E162" s="367">
        <f>E163+E173+E192+E207+E217</f>
        <v>1267226686.2</v>
      </c>
      <c r="F162" s="94">
        <f>F163+F173+F192+F207+F217</f>
        <v>256478199</v>
      </c>
      <c r="G162" s="96">
        <f t="shared" si="16"/>
        <v>15.155957663390474</v>
      </c>
      <c r="H162" s="96">
        <f t="shared" si="22"/>
        <v>20.239330641709778</v>
      </c>
      <c r="I162" s="94">
        <f>I163+I173+I192+I207+I217</f>
        <v>1435781734</v>
      </c>
      <c r="J162" s="94">
        <f>J163+J173+J192+J207+J217</f>
        <v>1010748487.2</v>
      </c>
      <c r="K162" s="152"/>
      <c r="L162" s="152"/>
      <c r="M162" s="153"/>
      <c r="N162" s="108"/>
      <c r="Q162" s="3"/>
    </row>
    <row r="163" spans="1:17" ht="30" x14ac:dyDescent="0.25">
      <c r="A163" s="36">
        <v>29</v>
      </c>
      <c r="B163" s="37" t="s">
        <v>372</v>
      </c>
      <c r="C163" s="38" t="s">
        <v>28</v>
      </c>
      <c r="D163" s="39">
        <f>SUM(D164:D172)</f>
        <v>276073320</v>
      </c>
      <c r="E163" s="347">
        <f>SUM(E164:E172)</f>
        <v>145528458.40000001</v>
      </c>
      <c r="F163" s="39">
        <f>SUM(F164:F172)</f>
        <v>43031500</v>
      </c>
      <c r="G163" s="41">
        <f t="shared" si="16"/>
        <v>15.5869824726272</v>
      </c>
      <c r="H163" s="41">
        <f t="shared" si="22"/>
        <v>29.569130651905539</v>
      </c>
      <c r="I163" s="68">
        <f>SUM(I164:I172)</f>
        <v>233041820</v>
      </c>
      <c r="J163" s="68">
        <f>SUM(J164:J172)</f>
        <v>102496958.40000001</v>
      </c>
      <c r="K163" s="120"/>
      <c r="L163" s="43"/>
      <c r="M163" s="44"/>
      <c r="N163" s="108"/>
      <c r="Q163" s="3"/>
    </row>
    <row r="164" spans="1:17" x14ac:dyDescent="0.25">
      <c r="A164" s="54" t="s">
        <v>194</v>
      </c>
      <c r="B164" s="55" t="s">
        <v>195</v>
      </c>
      <c r="C164" s="56" t="s">
        <v>48</v>
      </c>
      <c r="D164" s="57">
        <v>8648553.4000000004</v>
      </c>
      <c r="E164" s="346">
        <v>3455918.4</v>
      </c>
      <c r="F164" s="386">
        <v>3141500</v>
      </c>
      <c r="G164" s="50">
        <f t="shared" si="16"/>
        <v>36.323993790684113</v>
      </c>
      <c r="H164" s="50">
        <f t="shared" si="22"/>
        <v>90.902030557202977</v>
      </c>
      <c r="I164" s="51">
        <f t="shared" ref="I164:I172" si="26">D164-F164</f>
        <v>5507053.4000000004</v>
      </c>
      <c r="J164" s="51">
        <f t="shared" ref="J164:J171" si="27">E164-F164</f>
        <v>314418.39999999991</v>
      </c>
      <c r="K164" s="59"/>
      <c r="L164" s="59"/>
      <c r="M164" s="78"/>
      <c r="N164" s="108"/>
      <c r="Q164" s="3"/>
    </row>
    <row r="165" spans="1:17" x14ac:dyDescent="0.25">
      <c r="A165" s="54" t="s">
        <v>196</v>
      </c>
      <c r="B165" s="55" t="s">
        <v>197</v>
      </c>
      <c r="C165" s="56" t="s">
        <v>49</v>
      </c>
      <c r="D165" s="57">
        <v>1265146.6000000001</v>
      </c>
      <c r="E165" s="346">
        <v>0</v>
      </c>
      <c r="F165" s="386"/>
      <c r="G165" s="50">
        <f t="shared" si="16"/>
        <v>0</v>
      </c>
      <c r="H165" s="50">
        <v>0</v>
      </c>
      <c r="I165" s="51">
        <f t="shared" si="26"/>
        <v>1265146.6000000001</v>
      </c>
      <c r="J165" s="51">
        <f t="shared" si="27"/>
        <v>0</v>
      </c>
      <c r="K165" s="59"/>
      <c r="L165" s="59"/>
      <c r="M165" s="78"/>
      <c r="N165" s="108"/>
    </row>
    <row r="166" spans="1:17" x14ac:dyDescent="0.25">
      <c r="A166" s="54" t="s">
        <v>200</v>
      </c>
      <c r="B166" s="55" t="s">
        <v>235</v>
      </c>
      <c r="C166" s="56" t="s">
        <v>72</v>
      </c>
      <c r="D166" s="57">
        <v>330000</v>
      </c>
      <c r="E166" s="346">
        <v>330000</v>
      </c>
      <c r="F166" s="386">
        <v>330000</v>
      </c>
      <c r="G166" s="50">
        <f t="shared" si="16"/>
        <v>100</v>
      </c>
      <c r="H166" s="50">
        <f t="shared" si="22"/>
        <v>100</v>
      </c>
      <c r="I166" s="51">
        <f t="shared" si="26"/>
        <v>0</v>
      </c>
      <c r="J166" s="51">
        <f t="shared" si="27"/>
        <v>0</v>
      </c>
      <c r="K166" s="59"/>
      <c r="L166" s="59"/>
      <c r="M166" s="78"/>
      <c r="N166" s="108"/>
    </row>
    <row r="167" spans="1:17" x14ac:dyDescent="0.25">
      <c r="A167" s="54" t="s">
        <v>202</v>
      </c>
      <c r="B167" s="55" t="s">
        <v>237</v>
      </c>
      <c r="C167" s="56" t="s">
        <v>63</v>
      </c>
      <c r="D167" s="57">
        <v>75000000</v>
      </c>
      <c r="E167" s="346">
        <v>75000000</v>
      </c>
      <c r="F167" s="386">
        <v>24625000</v>
      </c>
      <c r="G167" s="50">
        <f t="shared" si="16"/>
        <v>32.833333333333329</v>
      </c>
      <c r="H167" s="50">
        <f t="shared" si="22"/>
        <v>32.833333333333329</v>
      </c>
      <c r="I167" s="51">
        <f t="shared" si="26"/>
        <v>50375000</v>
      </c>
      <c r="J167" s="51">
        <f t="shared" si="27"/>
        <v>50375000</v>
      </c>
      <c r="K167" s="59"/>
      <c r="L167" s="59"/>
      <c r="M167" s="78"/>
      <c r="N167" s="108"/>
    </row>
    <row r="168" spans="1:17" ht="30" x14ac:dyDescent="0.25">
      <c r="A168" s="54" t="s">
        <v>204</v>
      </c>
      <c r="B168" s="55" t="s">
        <v>222</v>
      </c>
      <c r="C168" s="56" t="s">
        <v>65</v>
      </c>
      <c r="D168" s="57">
        <v>25000000</v>
      </c>
      <c r="E168" s="346">
        <v>21000000</v>
      </c>
      <c r="F168" s="386">
        <v>12050000</v>
      </c>
      <c r="G168" s="50">
        <f t="shared" si="16"/>
        <v>48.199999999999996</v>
      </c>
      <c r="H168" s="50">
        <f t="shared" si="22"/>
        <v>57.38095238095238</v>
      </c>
      <c r="I168" s="51">
        <f t="shared" si="26"/>
        <v>12950000</v>
      </c>
      <c r="J168" s="51">
        <f t="shared" si="27"/>
        <v>8950000</v>
      </c>
      <c r="K168" s="59"/>
      <c r="L168" s="59"/>
      <c r="M168" s="78"/>
      <c r="N168" s="108"/>
    </row>
    <row r="169" spans="1:17" ht="30" x14ac:dyDescent="0.25">
      <c r="A169" s="54" t="s">
        <v>206</v>
      </c>
      <c r="B169" s="55" t="s">
        <v>267</v>
      </c>
      <c r="C169" s="56" t="s">
        <v>99</v>
      </c>
      <c r="D169" s="57">
        <v>36800000</v>
      </c>
      <c r="E169" s="346">
        <v>21200000</v>
      </c>
      <c r="F169" s="386"/>
      <c r="G169" s="50">
        <f t="shared" si="16"/>
        <v>0</v>
      </c>
      <c r="H169" s="50">
        <f t="shared" si="22"/>
        <v>0</v>
      </c>
      <c r="I169" s="51">
        <f t="shared" si="26"/>
        <v>36800000</v>
      </c>
      <c r="J169" s="51">
        <f t="shared" si="27"/>
        <v>21200000</v>
      </c>
      <c r="K169" s="59"/>
      <c r="L169" s="59"/>
      <c r="M169" s="78"/>
      <c r="N169" s="108"/>
    </row>
    <row r="170" spans="1:17" x14ac:dyDescent="0.25">
      <c r="A170" s="54" t="s">
        <v>208</v>
      </c>
      <c r="B170" s="55" t="s">
        <v>283</v>
      </c>
      <c r="C170" s="56" t="s">
        <v>105</v>
      </c>
      <c r="D170" s="57">
        <v>47863620</v>
      </c>
      <c r="E170" s="346">
        <v>15954540</v>
      </c>
      <c r="F170" s="386"/>
      <c r="G170" s="50">
        <f t="shared" si="16"/>
        <v>0</v>
      </c>
      <c r="H170" s="50">
        <f t="shared" si="22"/>
        <v>0</v>
      </c>
      <c r="I170" s="51">
        <f t="shared" si="26"/>
        <v>47863620</v>
      </c>
      <c r="J170" s="51">
        <f t="shared" si="27"/>
        <v>15954540</v>
      </c>
      <c r="K170" s="59"/>
      <c r="L170" s="59"/>
      <c r="M170" s="78"/>
      <c r="N170" s="108"/>
    </row>
    <row r="171" spans="1:17" x14ac:dyDescent="0.25">
      <c r="A171" s="54" t="s">
        <v>210</v>
      </c>
      <c r="B171" s="55" t="s">
        <v>225</v>
      </c>
      <c r="C171" s="56" t="s">
        <v>74</v>
      </c>
      <c r="D171" s="57">
        <v>25816000</v>
      </c>
      <c r="E171" s="346">
        <v>8588000</v>
      </c>
      <c r="F171" s="385">
        <v>2885000</v>
      </c>
      <c r="G171" s="50">
        <f t="shared" si="16"/>
        <v>11.175240161140378</v>
      </c>
      <c r="H171" s="50">
        <f t="shared" si="22"/>
        <v>33.593386120167672</v>
      </c>
      <c r="I171" s="51">
        <f t="shared" si="26"/>
        <v>22931000</v>
      </c>
      <c r="J171" s="51">
        <f t="shared" si="27"/>
        <v>5703000</v>
      </c>
      <c r="K171" s="59"/>
      <c r="L171" s="59"/>
      <c r="M171" s="78"/>
      <c r="N171" s="108"/>
    </row>
    <row r="172" spans="1:17" ht="15.75" thickBot="1" x14ac:dyDescent="0.3">
      <c r="A172" s="70" t="s">
        <v>212</v>
      </c>
      <c r="B172" s="71" t="s">
        <v>238</v>
      </c>
      <c r="C172" s="72" t="s">
        <v>68</v>
      </c>
      <c r="D172" s="73">
        <v>55350000</v>
      </c>
      <c r="E172" s="364">
        <v>0</v>
      </c>
      <c r="F172" s="58"/>
      <c r="G172" s="75">
        <f t="shared" si="16"/>
        <v>0</v>
      </c>
      <c r="H172" s="75">
        <v>0</v>
      </c>
      <c r="I172" s="76">
        <f t="shared" si="26"/>
        <v>55350000</v>
      </c>
      <c r="J172" s="51">
        <f>E172-F172</f>
        <v>0</v>
      </c>
      <c r="K172" s="154"/>
      <c r="L172" s="154"/>
      <c r="M172" s="155"/>
      <c r="N172" s="108"/>
    </row>
    <row r="173" spans="1:17" x14ac:dyDescent="0.25">
      <c r="A173" s="36">
        <v>30</v>
      </c>
      <c r="B173" s="37" t="s">
        <v>338</v>
      </c>
      <c r="C173" s="38" t="s">
        <v>29</v>
      </c>
      <c r="D173" s="39">
        <f>SUM(D174:D191)</f>
        <v>518939289</v>
      </c>
      <c r="E173" s="347">
        <f>SUM(E174:E191)</f>
        <v>488425504.89999998</v>
      </c>
      <c r="F173" s="39">
        <f>SUM(F174:F191)</f>
        <v>161997499</v>
      </c>
      <c r="G173" s="41">
        <f t="shared" si="16"/>
        <v>31.217042616328094</v>
      </c>
      <c r="H173" s="41">
        <f t="shared" si="22"/>
        <v>33.167289049159564</v>
      </c>
      <c r="I173" s="68">
        <f>SUM(I174:I191)</f>
        <v>356941790</v>
      </c>
      <c r="J173" s="68">
        <f>SUM(J174:J191)</f>
        <v>326428005.89999998</v>
      </c>
      <c r="K173" s="120"/>
      <c r="L173" s="43"/>
      <c r="M173" s="44"/>
      <c r="N173" s="108"/>
    </row>
    <row r="174" spans="1:17" x14ac:dyDescent="0.25">
      <c r="A174" s="54" t="s">
        <v>194</v>
      </c>
      <c r="B174" s="55" t="s">
        <v>195</v>
      </c>
      <c r="C174" s="56" t="s">
        <v>48</v>
      </c>
      <c r="D174" s="57">
        <v>18230731</v>
      </c>
      <c r="E174" s="346">
        <v>15229188.9</v>
      </c>
      <c r="F174" s="386">
        <v>7923500</v>
      </c>
      <c r="G174" s="50">
        <f t="shared" si="16"/>
        <v>43.462327429437693</v>
      </c>
      <c r="H174" s="50">
        <f t="shared" si="22"/>
        <v>52.028378215204881</v>
      </c>
      <c r="I174" s="51">
        <f t="shared" ref="I174:I191" si="28">D174-F174</f>
        <v>10307231</v>
      </c>
      <c r="J174" s="51">
        <f t="shared" ref="J174:J190" si="29">E174-F174</f>
        <v>7305688.9000000004</v>
      </c>
      <c r="K174" s="56"/>
      <c r="L174" s="57"/>
      <c r="M174" s="78"/>
      <c r="N174" s="108"/>
    </row>
    <row r="175" spans="1:17" x14ac:dyDescent="0.25">
      <c r="A175" s="54" t="s">
        <v>196</v>
      </c>
      <c r="B175" s="55" t="s">
        <v>197</v>
      </c>
      <c r="C175" s="56" t="s">
        <v>49</v>
      </c>
      <c r="D175" s="57">
        <v>6911210</v>
      </c>
      <c r="E175" s="346">
        <v>2579640</v>
      </c>
      <c r="F175" s="386"/>
      <c r="G175" s="50">
        <f t="shared" si="16"/>
        <v>0</v>
      </c>
      <c r="H175" s="50">
        <f t="shared" si="22"/>
        <v>0</v>
      </c>
      <c r="I175" s="51">
        <f t="shared" si="28"/>
        <v>6911210</v>
      </c>
      <c r="J175" s="51">
        <f t="shared" si="29"/>
        <v>2579640</v>
      </c>
      <c r="K175" s="56"/>
      <c r="L175" s="57"/>
      <c r="M175" s="78"/>
      <c r="N175" s="108"/>
    </row>
    <row r="176" spans="1:17" x14ac:dyDescent="0.25">
      <c r="A176" s="54" t="s">
        <v>200</v>
      </c>
      <c r="B176" s="55" t="s">
        <v>235</v>
      </c>
      <c r="C176" s="56" t="s">
        <v>72</v>
      </c>
      <c r="D176" s="57">
        <v>1100000</v>
      </c>
      <c r="E176" s="346">
        <v>1100000</v>
      </c>
      <c r="F176" s="386">
        <v>600000</v>
      </c>
      <c r="G176" s="50">
        <f t="shared" si="16"/>
        <v>54.54545454545454</v>
      </c>
      <c r="H176" s="50">
        <f t="shared" si="22"/>
        <v>54.54545454545454</v>
      </c>
      <c r="I176" s="51">
        <f t="shared" si="28"/>
        <v>500000</v>
      </c>
      <c r="J176" s="51">
        <f t="shared" si="29"/>
        <v>500000</v>
      </c>
      <c r="K176" s="56"/>
      <c r="L176" s="57"/>
      <c r="M176" s="78"/>
      <c r="N176" s="108"/>
    </row>
    <row r="177" spans="1:17" x14ac:dyDescent="0.25">
      <c r="A177" s="54" t="s">
        <v>204</v>
      </c>
      <c r="B177" s="55" t="s">
        <v>269</v>
      </c>
      <c r="C177" s="56" t="s">
        <v>101</v>
      </c>
      <c r="D177" s="57">
        <v>61672</v>
      </c>
      <c r="E177" s="346">
        <v>0</v>
      </c>
      <c r="F177" s="386"/>
      <c r="G177" s="50">
        <f t="shared" si="16"/>
        <v>0</v>
      </c>
      <c r="H177" s="50">
        <v>0</v>
      </c>
      <c r="I177" s="51">
        <f t="shared" si="28"/>
        <v>61672</v>
      </c>
      <c r="J177" s="51">
        <f t="shared" si="29"/>
        <v>0</v>
      </c>
      <c r="K177" s="56"/>
      <c r="L177" s="57"/>
      <c r="M177" s="78"/>
      <c r="N177" s="108"/>
    </row>
    <row r="178" spans="1:17" x14ac:dyDescent="0.25">
      <c r="A178" s="54" t="s">
        <v>206</v>
      </c>
      <c r="B178" s="55" t="s">
        <v>237</v>
      </c>
      <c r="C178" s="56" t="s">
        <v>63</v>
      </c>
      <c r="D178" s="57">
        <v>298000000</v>
      </c>
      <c r="E178" s="346">
        <v>298000000</v>
      </c>
      <c r="F178" s="386">
        <v>108167000</v>
      </c>
      <c r="G178" s="50">
        <f t="shared" si="16"/>
        <v>36.297651006711405</v>
      </c>
      <c r="H178" s="50">
        <f t="shared" si="22"/>
        <v>36.297651006711405</v>
      </c>
      <c r="I178" s="51">
        <f t="shared" si="28"/>
        <v>189833000</v>
      </c>
      <c r="J178" s="51">
        <f t="shared" si="29"/>
        <v>189833000</v>
      </c>
      <c r="K178" s="56"/>
      <c r="L178" s="57"/>
      <c r="M178" s="78"/>
      <c r="N178" s="108"/>
    </row>
    <row r="179" spans="1:17" x14ac:dyDescent="0.25">
      <c r="A179" s="54" t="s">
        <v>208</v>
      </c>
      <c r="B179" s="55" t="s">
        <v>231</v>
      </c>
      <c r="C179" s="56" t="s">
        <v>64</v>
      </c>
      <c r="D179" s="57">
        <v>4000000</v>
      </c>
      <c r="E179" s="346">
        <v>4000000</v>
      </c>
      <c r="F179" s="386">
        <v>1250000</v>
      </c>
      <c r="G179" s="50">
        <v>0</v>
      </c>
      <c r="H179" s="50">
        <f t="shared" si="22"/>
        <v>31.25</v>
      </c>
      <c r="I179" s="51">
        <f t="shared" si="28"/>
        <v>2750000</v>
      </c>
      <c r="J179" s="51">
        <f t="shared" si="29"/>
        <v>2750000</v>
      </c>
      <c r="K179" s="56"/>
      <c r="L179" s="57"/>
      <c r="M179" s="78"/>
      <c r="N179" s="108"/>
    </row>
    <row r="180" spans="1:17" ht="30" x14ac:dyDescent="0.25">
      <c r="A180" s="54" t="s">
        <v>210</v>
      </c>
      <c r="B180" s="55" t="s">
        <v>222</v>
      </c>
      <c r="C180" s="56" t="s">
        <v>65</v>
      </c>
      <c r="D180" s="57">
        <v>30500000</v>
      </c>
      <c r="E180" s="346">
        <v>42750000</v>
      </c>
      <c r="F180" s="386">
        <v>12200000</v>
      </c>
      <c r="G180" s="50">
        <f t="shared" ref="G180:G186" si="30">F180/D180*100</f>
        <v>40</v>
      </c>
      <c r="H180" s="50">
        <f t="shared" si="22"/>
        <v>28.538011695906434</v>
      </c>
      <c r="I180" s="51">
        <f t="shared" si="28"/>
        <v>18300000</v>
      </c>
      <c r="J180" s="51">
        <f t="shared" si="29"/>
        <v>30550000</v>
      </c>
      <c r="K180" s="56"/>
      <c r="L180" s="57"/>
      <c r="M180" s="78"/>
      <c r="N180" s="108"/>
    </row>
    <row r="181" spans="1:17" s="103" customFormat="1" x14ac:dyDescent="0.25">
      <c r="A181" s="54" t="s">
        <v>212</v>
      </c>
      <c r="B181" s="55" t="s">
        <v>270</v>
      </c>
      <c r="C181" s="56" t="s">
        <v>102</v>
      </c>
      <c r="D181" s="57">
        <v>10000000</v>
      </c>
      <c r="E181" s="346">
        <v>10000000</v>
      </c>
      <c r="F181" s="386">
        <v>3000000</v>
      </c>
      <c r="G181" s="50">
        <f t="shared" si="30"/>
        <v>30</v>
      </c>
      <c r="H181" s="50">
        <f t="shared" si="22"/>
        <v>30</v>
      </c>
      <c r="I181" s="51">
        <f t="shared" si="28"/>
        <v>7000000</v>
      </c>
      <c r="J181" s="51">
        <f t="shared" si="29"/>
        <v>7000000</v>
      </c>
      <c r="K181" s="56"/>
      <c r="L181" s="57"/>
      <c r="M181" s="78"/>
      <c r="N181" s="104"/>
    </row>
    <row r="182" spans="1:17" x14ac:dyDescent="0.25">
      <c r="A182" s="54" t="s">
        <v>214</v>
      </c>
      <c r="B182" s="55" t="s">
        <v>274</v>
      </c>
      <c r="C182" s="56" t="s">
        <v>155</v>
      </c>
      <c r="D182" s="57">
        <v>2724539</v>
      </c>
      <c r="E182" s="346">
        <v>2724539</v>
      </c>
      <c r="F182" s="386"/>
      <c r="G182" s="50">
        <f t="shared" si="30"/>
        <v>0</v>
      </c>
      <c r="H182" s="50">
        <f t="shared" si="22"/>
        <v>0</v>
      </c>
      <c r="I182" s="51">
        <f t="shared" si="28"/>
        <v>2724539</v>
      </c>
      <c r="J182" s="51">
        <f t="shared" si="29"/>
        <v>2724539</v>
      </c>
      <c r="K182" s="56"/>
      <c r="L182" s="57"/>
      <c r="M182" s="78"/>
      <c r="N182" s="108"/>
    </row>
    <row r="183" spans="1:17" x14ac:dyDescent="0.25">
      <c r="A183" s="54" t="s">
        <v>216</v>
      </c>
      <c r="B183" s="55" t="s">
        <v>275</v>
      </c>
      <c r="C183" s="56" t="s">
        <v>302</v>
      </c>
      <c r="D183" s="57">
        <v>7063596</v>
      </c>
      <c r="E183" s="346">
        <v>7063596</v>
      </c>
      <c r="F183" s="386"/>
      <c r="G183" s="50">
        <f t="shared" si="30"/>
        <v>0</v>
      </c>
      <c r="H183" s="50">
        <f t="shared" si="22"/>
        <v>0</v>
      </c>
      <c r="I183" s="51">
        <f t="shared" si="28"/>
        <v>7063596</v>
      </c>
      <c r="J183" s="51">
        <f t="shared" si="29"/>
        <v>7063596</v>
      </c>
      <c r="K183" s="56"/>
      <c r="L183" s="57"/>
      <c r="M183" s="78"/>
      <c r="N183" s="108"/>
    </row>
    <row r="184" spans="1:17" x14ac:dyDescent="0.25">
      <c r="A184" s="54" t="s">
        <v>218</v>
      </c>
      <c r="B184" s="55" t="s">
        <v>276</v>
      </c>
      <c r="C184" s="56" t="s">
        <v>128</v>
      </c>
      <c r="D184" s="57">
        <v>1895880</v>
      </c>
      <c r="E184" s="346">
        <v>1895880</v>
      </c>
      <c r="F184" s="386"/>
      <c r="G184" s="50">
        <f t="shared" si="30"/>
        <v>0</v>
      </c>
      <c r="H184" s="50">
        <f t="shared" si="22"/>
        <v>0</v>
      </c>
      <c r="I184" s="51">
        <f t="shared" si="28"/>
        <v>1895880</v>
      </c>
      <c r="J184" s="51">
        <f t="shared" si="29"/>
        <v>1895880</v>
      </c>
      <c r="K184" s="56"/>
      <c r="L184" s="57"/>
      <c r="M184" s="78"/>
      <c r="N184" s="108"/>
    </row>
    <row r="185" spans="1:17" x14ac:dyDescent="0.25">
      <c r="A185" s="54" t="s">
        <v>220</v>
      </c>
      <c r="B185" s="55" t="s">
        <v>278</v>
      </c>
      <c r="C185" s="56" t="s">
        <v>156</v>
      </c>
      <c r="D185" s="57">
        <v>16588950</v>
      </c>
      <c r="E185" s="346">
        <v>16588950</v>
      </c>
      <c r="F185" s="386"/>
      <c r="G185" s="50">
        <f t="shared" si="30"/>
        <v>0</v>
      </c>
      <c r="H185" s="50">
        <f t="shared" si="22"/>
        <v>0</v>
      </c>
      <c r="I185" s="51">
        <f t="shared" si="28"/>
        <v>16588950</v>
      </c>
      <c r="J185" s="51">
        <f t="shared" si="29"/>
        <v>16588950</v>
      </c>
      <c r="K185" s="56"/>
      <c r="L185" s="57"/>
      <c r="M185" s="78"/>
      <c r="N185" s="108"/>
    </row>
    <row r="186" spans="1:17" x14ac:dyDescent="0.25">
      <c r="A186" s="54" t="s">
        <v>251</v>
      </c>
      <c r="B186" s="55" t="s">
        <v>305</v>
      </c>
      <c r="C186" s="56" t="s">
        <v>168</v>
      </c>
      <c r="D186" s="57">
        <v>4843618</v>
      </c>
      <c r="E186" s="346">
        <v>4843618</v>
      </c>
      <c r="F186" s="386"/>
      <c r="G186" s="50">
        <f t="shared" si="30"/>
        <v>0</v>
      </c>
      <c r="H186" s="50">
        <f t="shared" si="22"/>
        <v>0</v>
      </c>
      <c r="I186" s="51">
        <f t="shared" si="28"/>
        <v>4843618</v>
      </c>
      <c r="J186" s="51">
        <f t="shared" si="29"/>
        <v>4843618</v>
      </c>
      <c r="K186" s="56"/>
      <c r="L186" s="57"/>
      <c r="M186" s="78"/>
      <c r="N186" s="108"/>
    </row>
    <row r="187" spans="1:17" x14ac:dyDescent="0.25">
      <c r="A187" s="54" t="s">
        <v>252</v>
      </c>
      <c r="B187" s="55" t="s">
        <v>288</v>
      </c>
      <c r="C187" s="56" t="s">
        <v>169</v>
      </c>
      <c r="D187" s="57">
        <v>8072719</v>
      </c>
      <c r="E187" s="346">
        <v>8072719</v>
      </c>
      <c r="F187" s="386"/>
      <c r="G187" s="50">
        <v>0</v>
      </c>
      <c r="H187" s="50">
        <f t="shared" si="22"/>
        <v>0</v>
      </c>
      <c r="I187" s="51">
        <f t="shared" si="28"/>
        <v>8072719</v>
      </c>
      <c r="J187" s="51">
        <f t="shared" si="29"/>
        <v>8072719</v>
      </c>
      <c r="K187" s="56"/>
      <c r="L187" s="57"/>
      <c r="M187" s="78"/>
      <c r="N187" s="108"/>
    </row>
    <row r="188" spans="1:17" x14ac:dyDescent="0.25">
      <c r="A188" s="54" t="s">
        <v>253</v>
      </c>
      <c r="B188" s="55" t="s">
        <v>280</v>
      </c>
      <c r="C188" s="56" t="s">
        <v>106</v>
      </c>
      <c r="D188" s="57">
        <v>21190899</v>
      </c>
      <c r="E188" s="346">
        <v>21190899</v>
      </c>
      <c r="F188" s="386"/>
      <c r="G188" s="50">
        <v>0</v>
      </c>
      <c r="H188" s="50">
        <f t="shared" si="22"/>
        <v>0</v>
      </c>
      <c r="I188" s="51">
        <f t="shared" si="28"/>
        <v>21190899</v>
      </c>
      <c r="J188" s="51">
        <f t="shared" si="29"/>
        <v>21190899</v>
      </c>
      <c r="K188" s="56"/>
      <c r="L188" s="57"/>
      <c r="M188" s="78"/>
      <c r="N188" s="108"/>
    </row>
    <row r="189" spans="1:17" x14ac:dyDescent="0.25">
      <c r="A189" s="54" t="s">
        <v>254</v>
      </c>
      <c r="B189" s="55" t="s">
        <v>306</v>
      </c>
      <c r="C189" s="56" t="s">
        <v>307</v>
      </c>
      <c r="D189" s="57">
        <v>2522475</v>
      </c>
      <c r="E189" s="346">
        <v>2522475</v>
      </c>
      <c r="F189" s="386"/>
      <c r="G189" s="50">
        <v>0</v>
      </c>
      <c r="H189" s="50">
        <f t="shared" si="22"/>
        <v>0</v>
      </c>
      <c r="I189" s="51">
        <f t="shared" si="28"/>
        <v>2522475</v>
      </c>
      <c r="J189" s="51">
        <f t="shared" si="29"/>
        <v>2522475</v>
      </c>
      <c r="K189" s="56"/>
      <c r="L189" s="57"/>
      <c r="M189" s="78"/>
      <c r="N189" s="108"/>
    </row>
    <row r="190" spans="1:17" x14ac:dyDescent="0.25">
      <c r="A190" s="54" t="s">
        <v>277</v>
      </c>
      <c r="B190" s="55" t="s">
        <v>225</v>
      </c>
      <c r="C190" s="56" t="s">
        <v>74</v>
      </c>
      <c r="D190" s="57">
        <v>62058000</v>
      </c>
      <c r="E190" s="346">
        <v>30364000</v>
      </c>
      <c r="F190" s="385">
        <v>10806999</v>
      </c>
      <c r="G190" s="50">
        <v>0</v>
      </c>
      <c r="H190" s="50">
        <f t="shared" si="22"/>
        <v>35.591486628902643</v>
      </c>
      <c r="I190" s="51">
        <f t="shared" si="28"/>
        <v>51251001</v>
      </c>
      <c r="J190" s="51">
        <f t="shared" si="29"/>
        <v>19557001</v>
      </c>
      <c r="K190" s="56"/>
      <c r="L190" s="57"/>
      <c r="M190" s="78"/>
      <c r="N190" s="108"/>
    </row>
    <row r="191" spans="1:17" ht="15.75" thickBot="1" x14ac:dyDescent="0.3">
      <c r="A191" s="54" t="s">
        <v>279</v>
      </c>
      <c r="B191" s="55" t="s">
        <v>238</v>
      </c>
      <c r="C191" s="56" t="s">
        <v>68</v>
      </c>
      <c r="D191" s="57">
        <v>23175000</v>
      </c>
      <c r="E191" s="346">
        <v>19500000</v>
      </c>
      <c r="F191" s="385">
        <v>18050000</v>
      </c>
      <c r="G191" s="50">
        <f t="shared" ref="G191:G200" si="31">F191/D191*100</f>
        <v>77.885652642934204</v>
      </c>
      <c r="H191" s="50">
        <f t="shared" si="22"/>
        <v>92.564102564102569</v>
      </c>
      <c r="I191" s="51">
        <f t="shared" si="28"/>
        <v>5125000</v>
      </c>
      <c r="J191" s="51">
        <f>E191-F191</f>
        <v>1450000</v>
      </c>
      <c r="K191" s="56"/>
      <c r="L191" s="57"/>
      <c r="M191" s="78"/>
      <c r="N191" s="108"/>
    </row>
    <row r="192" spans="1:17" x14ac:dyDescent="0.25">
      <c r="A192" s="36">
        <v>31</v>
      </c>
      <c r="B192" s="37" t="s">
        <v>339</v>
      </c>
      <c r="C192" s="38" t="s">
        <v>30</v>
      </c>
      <c r="D192" s="39">
        <f>SUM(D193:D206)</f>
        <v>440135405</v>
      </c>
      <c r="E192" s="347">
        <f>SUM(E193:E206)</f>
        <v>301751567.89999998</v>
      </c>
      <c r="F192" s="39">
        <f>SUM(F193:F206)</f>
        <v>51449200</v>
      </c>
      <c r="G192" s="41">
        <f t="shared" si="31"/>
        <v>11.689402719147305</v>
      </c>
      <c r="H192" s="41">
        <f t="shared" si="22"/>
        <v>17.050184811980891</v>
      </c>
      <c r="I192" s="68">
        <f>SUM(I193:I206)</f>
        <v>388686205</v>
      </c>
      <c r="J192" s="68">
        <f>SUM(J193:J206)</f>
        <v>250302367.90000001</v>
      </c>
      <c r="K192" s="120"/>
      <c r="L192" s="43"/>
      <c r="M192" s="44"/>
      <c r="N192" s="108"/>
      <c r="Q192" s="3"/>
    </row>
    <row r="193" spans="1:17" x14ac:dyDescent="0.25">
      <c r="A193" s="54" t="s">
        <v>194</v>
      </c>
      <c r="B193" s="55" t="s">
        <v>195</v>
      </c>
      <c r="C193" s="56" t="s">
        <v>48</v>
      </c>
      <c r="D193" s="57">
        <v>15294500</v>
      </c>
      <c r="E193" s="346">
        <v>6120717.4000000004</v>
      </c>
      <c r="F193" s="386">
        <v>2661500</v>
      </c>
      <c r="G193" s="50">
        <f t="shared" si="31"/>
        <v>17.40168034260682</v>
      </c>
      <c r="H193" s="50">
        <f t="shared" si="22"/>
        <v>43.483464863122087</v>
      </c>
      <c r="I193" s="51">
        <f t="shared" ref="I193:I200" si="32">D193-F193</f>
        <v>12633000</v>
      </c>
      <c r="J193" s="51">
        <f t="shared" ref="J193:J205" si="33">E193-F193</f>
        <v>3459217.4000000004</v>
      </c>
      <c r="K193" s="59"/>
      <c r="L193" s="59"/>
      <c r="M193" s="78"/>
      <c r="N193" s="108"/>
      <c r="Q193" s="3"/>
    </row>
    <row r="194" spans="1:17" x14ac:dyDescent="0.25">
      <c r="A194" s="54" t="s">
        <v>196</v>
      </c>
      <c r="B194" s="55" t="s">
        <v>197</v>
      </c>
      <c r="C194" s="56" t="s">
        <v>49</v>
      </c>
      <c r="D194" s="57">
        <v>41283355</v>
      </c>
      <c r="E194" s="346">
        <v>11899755</v>
      </c>
      <c r="F194" s="386">
        <v>1364700</v>
      </c>
      <c r="G194" s="50">
        <f t="shared" si="31"/>
        <v>3.3056906348817825</v>
      </c>
      <c r="H194" s="50">
        <f t="shared" si="22"/>
        <v>11.468303339018323</v>
      </c>
      <c r="I194" s="51">
        <f t="shared" si="32"/>
        <v>39918655</v>
      </c>
      <c r="J194" s="51">
        <f t="shared" si="33"/>
        <v>10535055</v>
      </c>
      <c r="K194" s="59"/>
      <c r="L194" s="59"/>
      <c r="M194" s="78"/>
      <c r="N194" s="108"/>
      <c r="Q194" s="3"/>
    </row>
    <row r="195" spans="1:17" s="103" customFormat="1" x14ac:dyDescent="0.25">
      <c r="A195" s="54" t="s">
        <v>200</v>
      </c>
      <c r="B195" s="55" t="s">
        <v>235</v>
      </c>
      <c r="C195" s="56" t="s">
        <v>72</v>
      </c>
      <c r="D195" s="57">
        <v>330000</v>
      </c>
      <c r="E195" s="346">
        <v>330000</v>
      </c>
      <c r="F195" s="386">
        <v>330000</v>
      </c>
      <c r="G195" s="50">
        <f t="shared" si="31"/>
        <v>100</v>
      </c>
      <c r="H195" s="50">
        <f t="shared" si="22"/>
        <v>100</v>
      </c>
      <c r="I195" s="51">
        <f t="shared" si="32"/>
        <v>0</v>
      </c>
      <c r="J195" s="51">
        <f t="shared" si="33"/>
        <v>0</v>
      </c>
      <c r="K195" s="59"/>
      <c r="L195" s="59"/>
      <c r="M195" s="78"/>
      <c r="N195" s="104"/>
    </row>
    <row r="196" spans="1:17" s="103" customFormat="1" x14ac:dyDescent="0.25">
      <c r="A196" s="54" t="s">
        <v>202</v>
      </c>
      <c r="B196" s="55" t="s">
        <v>237</v>
      </c>
      <c r="C196" s="56" t="s">
        <v>63</v>
      </c>
      <c r="D196" s="57">
        <v>109700000</v>
      </c>
      <c r="E196" s="346">
        <v>109700000</v>
      </c>
      <c r="F196" s="386">
        <v>22250000</v>
      </c>
      <c r="G196" s="50">
        <f t="shared" si="31"/>
        <v>20.282588878760254</v>
      </c>
      <c r="H196" s="50">
        <f t="shared" si="22"/>
        <v>20.282588878760254</v>
      </c>
      <c r="I196" s="51">
        <f t="shared" si="32"/>
        <v>87450000</v>
      </c>
      <c r="J196" s="51">
        <f t="shared" si="33"/>
        <v>87450000</v>
      </c>
      <c r="K196" s="59"/>
      <c r="L196" s="59"/>
      <c r="M196" s="78"/>
      <c r="N196" s="104"/>
    </row>
    <row r="197" spans="1:17" x14ac:dyDescent="0.25">
      <c r="A197" s="54" t="s">
        <v>204</v>
      </c>
      <c r="B197" s="55" t="s">
        <v>231</v>
      </c>
      <c r="C197" s="56" t="s">
        <v>64</v>
      </c>
      <c r="D197" s="57">
        <v>13550000</v>
      </c>
      <c r="E197" s="346">
        <v>13550000</v>
      </c>
      <c r="F197" s="386">
        <v>2000000</v>
      </c>
      <c r="G197" s="50">
        <f t="shared" si="31"/>
        <v>14.760147601476014</v>
      </c>
      <c r="H197" s="50">
        <f t="shared" si="22"/>
        <v>14.760147601476014</v>
      </c>
      <c r="I197" s="51">
        <f t="shared" si="32"/>
        <v>11550000</v>
      </c>
      <c r="J197" s="51">
        <f t="shared" si="33"/>
        <v>11550000</v>
      </c>
      <c r="K197" s="59"/>
      <c r="L197" s="59"/>
      <c r="M197" s="78"/>
      <c r="N197" s="108"/>
    </row>
    <row r="198" spans="1:17" ht="30" x14ac:dyDescent="0.25">
      <c r="A198" s="54" t="s">
        <v>206</v>
      </c>
      <c r="B198" s="55" t="s">
        <v>222</v>
      </c>
      <c r="C198" s="56" t="s">
        <v>65</v>
      </c>
      <c r="D198" s="57">
        <v>149000000</v>
      </c>
      <c r="E198" s="346">
        <v>103650000</v>
      </c>
      <c r="F198" s="386">
        <v>19400000</v>
      </c>
      <c r="G198" s="50">
        <f t="shared" si="31"/>
        <v>13.020134228187919</v>
      </c>
      <c r="H198" s="50">
        <f t="shared" si="22"/>
        <v>18.716835504100338</v>
      </c>
      <c r="I198" s="51">
        <f t="shared" si="32"/>
        <v>129600000</v>
      </c>
      <c r="J198" s="51">
        <f t="shared" si="33"/>
        <v>84250000</v>
      </c>
      <c r="K198" s="59"/>
      <c r="L198" s="59"/>
      <c r="M198" s="78"/>
      <c r="N198" s="108"/>
    </row>
    <row r="199" spans="1:17" x14ac:dyDescent="0.25">
      <c r="A199" s="54" t="s">
        <v>208</v>
      </c>
      <c r="B199" s="55" t="s">
        <v>270</v>
      </c>
      <c r="C199" s="56" t="s">
        <v>102</v>
      </c>
      <c r="D199" s="57">
        <v>15000000</v>
      </c>
      <c r="E199" s="346">
        <v>15000000</v>
      </c>
      <c r="F199" s="386"/>
      <c r="G199" s="50">
        <f t="shared" si="31"/>
        <v>0</v>
      </c>
      <c r="H199" s="50">
        <f t="shared" si="22"/>
        <v>0</v>
      </c>
      <c r="I199" s="51">
        <f t="shared" si="32"/>
        <v>15000000</v>
      </c>
      <c r="J199" s="51">
        <f t="shared" si="33"/>
        <v>15000000</v>
      </c>
      <c r="K199" s="59"/>
      <c r="L199" s="59"/>
      <c r="M199" s="78"/>
      <c r="N199" s="108"/>
    </row>
    <row r="200" spans="1:17" x14ac:dyDescent="0.25">
      <c r="A200" s="54" t="s">
        <v>210</v>
      </c>
      <c r="B200" s="55" t="s">
        <v>286</v>
      </c>
      <c r="C200" s="56" t="s">
        <v>166</v>
      </c>
      <c r="D200" s="57">
        <v>12000000</v>
      </c>
      <c r="E200" s="346">
        <v>12000000</v>
      </c>
      <c r="F200" s="386"/>
      <c r="G200" s="50">
        <f t="shared" si="31"/>
        <v>0</v>
      </c>
      <c r="H200" s="50">
        <f t="shared" si="22"/>
        <v>0</v>
      </c>
      <c r="I200" s="51">
        <f t="shared" si="32"/>
        <v>12000000</v>
      </c>
      <c r="J200" s="51">
        <f t="shared" si="33"/>
        <v>12000000</v>
      </c>
      <c r="K200" s="59"/>
      <c r="L200" s="59"/>
      <c r="M200" s="78"/>
      <c r="N200" s="108"/>
    </row>
    <row r="201" spans="1:17" x14ac:dyDescent="0.25">
      <c r="A201" s="54" t="s">
        <v>212</v>
      </c>
      <c r="B201" s="55" t="s">
        <v>283</v>
      </c>
      <c r="C201" s="56" t="s">
        <v>105</v>
      </c>
      <c r="D201" s="57">
        <v>4000000</v>
      </c>
      <c r="E201" s="346">
        <v>4000000</v>
      </c>
      <c r="F201" s="386"/>
      <c r="G201" s="50">
        <f>F201/D201*100</f>
        <v>0</v>
      </c>
      <c r="H201" s="50">
        <f t="shared" si="22"/>
        <v>0</v>
      </c>
      <c r="I201" s="51">
        <f>D201-F201</f>
        <v>4000000</v>
      </c>
      <c r="J201" s="51">
        <f t="shared" si="33"/>
        <v>4000000</v>
      </c>
      <c r="K201" s="59"/>
      <c r="L201" s="59"/>
      <c r="M201" s="78"/>
      <c r="N201" s="108"/>
    </row>
    <row r="202" spans="1:17" x14ac:dyDescent="0.25">
      <c r="A202" s="54" t="s">
        <v>214</v>
      </c>
      <c r="B202" s="55" t="s">
        <v>273</v>
      </c>
      <c r="C202" s="56" t="s">
        <v>100</v>
      </c>
      <c r="D202" s="57">
        <v>145000</v>
      </c>
      <c r="E202" s="346">
        <v>145000</v>
      </c>
      <c r="F202" s="386"/>
      <c r="G202" s="50">
        <f>F202/D202*100</f>
        <v>0</v>
      </c>
      <c r="H202" s="50">
        <f t="shared" ref="H202:H266" si="34">F202/E202*100</f>
        <v>0</v>
      </c>
      <c r="I202" s="51">
        <f>D202-F202</f>
        <v>145000</v>
      </c>
      <c r="J202" s="51">
        <f t="shared" si="33"/>
        <v>145000</v>
      </c>
      <c r="K202" s="59"/>
      <c r="L202" s="59"/>
      <c r="M202" s="78"/>
      <c r="N202" s="108"/>
    </row>
    <row r="203" spans="1:17" x14ac:dyDescent="0.25">
      <c r="A203" s="54" t="s">
        <v>216</v>
      </c>
      <c r="B203" s="55" t="s">
        <v>268</v>
      </c>
      <c r="C203" s="56" t="s">
        <v>66</v>
      </c>
      <c r="D203" s="57">
        <v>16363600</v>
      </c>
      <c r="E203" s="346">
        <v>12272700</v>
      </c>
      <c r="F203" s="386"/>
      <c r="G203" s="50">
        <f>F203/D203*100</f>
        <v>0</v>
      </c>
      <c r="H203" s="50">
        <f t="shared" si="34"/>
        <v>0</v>
      </c>
      <c r="I203" s="51">
        <f>D203-F203</f>
        <v>16363600</v>
      </c>
      <c r="J203" s="51">
        <f t="shared" si="33"/>
        <v>12272700</v>
      </c>
      <c r="K203" s="106"/>
      <c r="L203" s="106"/>
      <c r="M203" s="78"/>
      <c r="N203" s="108"/>
    </row>
    <row r="204" spans="1:17" x14ac:dyDescent="0.25">
      <c r="A204" s="54" t="s">
        <v>218</v>
      </c>
      <c r="B204" s="55" t="s">
        <v>276</v>
      </c>
      <c r="C204" s="56" t="s">
        <v>128</v>
      </c>
      <c r="D204" s="57">
        <v>8235000</v>
      </c>
      <c r="E204" s="346">
        <v>8235000</v>
      </c>
      <c r="F204" s="386"/>
      <c r="G204" s="50">
        <f t="shared" ref="G204:G217" si="35">F204/D204*100</f>
        <v>0</v>
      </c>
      <c r="H204" s="50">
        <f t="shared" si="34"/>
        <v>0</v>
      </c>
      <c r="I204" s="51">
        <f t="shared" ref="I204" si="36">D204-F204</f>
        <v>8235000</v>
      </c>
      <c r="J204" s="51">
        <f t="shared" si="33"/>
        <v>8235000</v>
      </c>
      <c r="K204" s="106"/>
      <c r="L204" s="106"/>
      <c r="M204" s="78"/>
      <c r="N204" s="108"/>
    </row>
    <row r="205" spans="1:17" x14ac:dyDescent="0.25">
      <c r="A205" s="54" t="s">
        <v>220</v>
      </c>
      <c r="B205" s="55" t="s">
        <v>225</v>
      </c>
      <c r="C205" s="56" t="s">
        <v>74</v>
      </c>
      <c r="D205" s="57">
        <v>51483950</v>
      </c>
      <c r="E205" s="346">
        <v>2298395.5</v>
      </c>
      <c r="F205" s="385">
        <v>2243000</v>
      </c>
      <c r="G205" s="50">
        <f t="shared" si="35"/>
        <v>4.356697572738689</v>
      </c>
      <c r="H205" s="50">
        <f t="shared" si="34"/>
        <v>97.589818636522736</v>
      </c>
      <c r="I205" s="51">
        <f>D205-F205</f>
        <v>49240950</v>
      </c>
      <c r="J205" s="51">
        <f t="shared" si="33"/>
        <v>55395.5</v>
      </c>
      <c r="K205" s="106"/>
      <c r="L205" s="106"/>
      <c r="M205" s="78"/>
      <c r="N205" s="108"/>
    </row>
    <row r="206" spans="1:17" ht="15.75" thickBot="1" x14ac:dyDescent="0.3">
      <c r="A206" s="54" t="s">
        <v>251</v>
      </c>
      <c r="B206" s="55" t="s">
        <v>238</v>
      </c>
      <c r="C206" s="56" t="s">
        <v>68</v>
      </c>
      <c r="D206" s="57">
        <v>3750000</v>
      </c>
      <c r="E206" s="346">
        <v>2550000</v>
      </c>
      <c r="F206" s="385">
        <v>1200000</v>
      </c>
      <c r="G206" s="50">
        <f t="shared" si="35"/>
        <v>32</v>
      </c>
      <c r="H206" s="50">
        <f t="shared" si="34"/>
        <v>47.058823529411761</v>
      </c>
      <c r="I206" s="51">
        <f>D206-F206</f>
        <v>2550000</v>
      </c>
      <c r="J206" s="51">
        <f>E206-F206</f>
        <v>1350000</v>
      </c>
      <c r="K206" s="106"/>
      <c r="L206" s="106"/>
      <c r="M206" s="78"/>
      <c r="N206" s="108"/>
    </row>
    <row r="207" spans="1:17" x14ac:dyDescent="0.25">
      <c r="A207" s="36">
        <v>32</v>
      </c>
      <c r="B207" s="37" t="s">
        <v>340</v>
      </c>
      <c r="C207" s="38" t="s">
        <v>31</v>
      </c>
      <c r="D207" s="39">
        <f>SUM(D208:D216)</f>
        <v>218256750</v>
      </c>
      <c r="E207" s="347">
        <f>SUM(E208:E216)</f>
        <v>121591087.7</v>
      </c>
      <c r="F207" s="39">
        <f>SUM(F208:F216)</f>
        <v>0</v>
      </c>
      <c r="G207" s="41">
        <f t="shared" si="35"/>
        <v>0</v>
      </c>
      <c r="H207" s="41">
        <f t="shared" si="34"/>
        <v>0</v>
      </c>
      <c r="I207" s="68">
        <f>SUM(I208:I216)</f>
        <v>218256750</v>
      </c>
      <c r="J207" s="68">
        <f>SUM(J208:J216)</f>
        <v>121591087.7</v>
      </c>
      <c r="K207" s="120"/>
      <c r="L207" s="43"/>
      <c r="M207" s="44"/>
      <c r="N207" s="108"/>
    </row>
    <row r="208" spans="1:17" x14ac:dyDescent="0.25">
      <c r="A208" s="54" t="s">
        <v>194</v>
      </c>
      <c r="B208" s="55" t="s">
        <v>195</v>
      </c>
      <c r="C208" s="56" t="s">
        <v>48</v>
      </c>
      <c r="D208" s="57">
        <v>8644750</v>
      </c>
      <c r="E208" s="346">
        <v>3380087.7</v>
      </c>
      <c r="F208" s="58"/>
      <c r="G208" s="50">
        <f t="shared" si="35"/>
        <v>0</v>
      </c>
      <c r="H208" s="50">
        <f t="shared" si="34"/>
        <v>0</v>
      </c>
      <c r="I208" s="51">
        <f t="shared" ref="I208:I216" si="37">D208-F208</f>
        <v>8644750</v>
      </c>
      <c r="J208" s="51">
        <f t="shared" ref="J208:J215" si="38">E208-F208</f>
        <v>3380087.7</v>
      </c>
      <c r="K208" s="59"/>
      <c r="L208" s="59"/>
      <c r="M208" s="78"/>
      <c r="N208" s="108"/>
    </row>
    <row r="209" spans="1:17" x14ac:dyDescent="0.25">
      <c r="A209" s="54" t="s">
        <v>196</v>
      </c>
      <c r="B209" s="55" t="s">
        <v>235</v>
      </c>
      <c r="C209" s="56" t="s">
        <v>72</v>
      </c>
      <c r="D209" s="57">
        <v>275000</v>
      </c>
      <c r="E209" s="346">
        <v>110000</v>
      </c>
      <c r="F209" s="58"/>
      <c r="G209" s="50">
        <f t="shared" si="35"/>
        <v>0</v>
      </c>
      <c r="H209" s="50">
        <f t="shared" si="34"/>
        <v>0</v>
      </c>
      <c r="I209" s="51">
        <f t="shared" si="37"/>
        <v>275000</v>
      </c>
      <c r="J209" s="51">
        <f t="shared" si="38"/>
        <v>110000</v>
      </c>
      <c r="K209" s="59"/>
      <c r="L209" s="59"/>
      <c r="M209" s="78"/>
      <c r="N209" s="108"/>
    </row>
    <row r="210" spans="1:17" x14ac:dyDescent="0.25">
      <c r="A210" s="54" t="s">
        <v>200</v>
      </c>
      <c r="B210" s="55" t="s">
        <v>237</v>
      </c>
      <c r="C210" s="56" t="s">
        <v>63</v>
      </c>
      <c r="D210" s="57">
        <v>13500000</v>
      </c>
      <c r="E210" s="346">
        <v>4425000</v>
      </c>
      <c r="F210" s="58"/>
      <c r="G210" s="50">
        <f t="shared" si="35"/>
        <v>0</v>
      </c>
      <c r="H210" s="50">
        <f t="shared" si="34"/>
        <v>0</v>
      </c>
      <c r="I210" s="51">
        <f t="shared" si="37"/>
        <v>13500000</v>
      </c>
      <c r="J210" s="51">
        <f t="shared" si="38"/>
        <v>4425000</v>
      </c>
      <c r="K210" s="59"/>
      <c r="L210" s="59"/>
      <c r="M210" s="78"/>
      <c r="N210" s="108"/>
    </row>
    <row r="211" spans="1:17" x14ac:dyDescent="0.25">
      <c r="A211" s="54" t="s">
        <v>202</v>
      </c>
      <c r="B211" s="55" t="s">
        <v>231</v>
      </c>
      <c r="C211" s="56" t="s">
        <v>154</v>
      </c>
      <c r="D211" s="57">
        <v>2100000</v>
      </c>
      <c r="E211" s="346">
        <v>1050000</v>
      </c>
      <c r="F211" s="58"/>
      <c r="G211" s="50">
        <f t="shared" si="35"/>
        <v>0</v>
      </c>
      <c r="H211" s="50">
        <f t="shared" si="34"/>
        <v>0</v>
      </c>
      <c r="I211" s="51">
        <f t="shared" si="37"/>
        <v>2100000</v>
      </c>
      <c r="J211" s="51">
        <f t="shared" si="38"/>
        <v>1050000</v>
      </c>
      <c r="K211" s="59"/>
      <c r="L211" s="59"/>
      <c r="M211" s="78"/>
      <c r="N211" s="108"/>
    </row>
    <row r="212" spans="1:17" ht="30" x14ac:dyDescent="0.25">
      <c r="A212" s="54" t="s">
        <v>204</v>
      </c>
      <c r="B212" s="55" t="s">
        <v>222</v>
      </c>
      <c r="C212" s="56" t="s">
        <v>65</v>
      </c>
      <c r="D212" s="57">
        <v>10550000</v>
      </c>
      <c r="E212" s="346">
        <v>6050000</v>
      </c>
      <c r="F212" s="58"/>
      <c r="G212" s="50">
        <f t="shared" si="35"/>
        <v>0</v>
      </c>
      <c r="H212" s="50">
        <f t="shared" si="34"/>
        <v>0</v>
      </c>
      <c r="I212" s="51">
        <f t="shared" si="37"/>
        <v>10550000</v>
      </c>
      <c r="J212" s="51">
        <f t="shared" si="38"/>
        <v>6050000</v>
      </c>
      <c r="K212" s="59"/>
      <c r="L212" s="59"/>
      <c r="M212" s="78"/>
      <c r="N212" s="108"/>
    </row>
    <row r="213" spans="1:17" s="315" customFormat="1" x14ac:dyDescent="0.25">
      <c r="A213" s="323" t="s">
        <v>206</v>
      </c>
      <c r="B213" s="324" t="s">
        <v>283</v>
      </c>
      <c r="C213" s="325" t="s">
        <v>105</v>
      </c>
      <c r="D213" s="326">
        <v>0</v>
      </c>
      <c r="E213" s="374">
        <v>0</v>
      </c>
      <c r="F213" s="327"/>
      <c r="G213" s="50">
        <v>0</v>
      </c>
      <c r="H213" s="50">
        <v>0</v>
      </c>
      <c r="I213" s="51">
        <f t="shared" si="37"/>
        <v>0</v>
      </c>
      <c r="J213" s="51">
        <f t="shared" si="38"/>
        <v>0</v>
      </c>
      <c r="K213" s="59"/>
      <c r="L213" s="59"/>
      <c r="M213" s="328"/>
      <c r="N213" s="322"/>
    </row>
    <row r="214" spans="1:17" x14ac:dyDescent="0.25">
      <c r="A214" s="54" t="s">
        <v>208</v>
      </c>
      <c r="B214" s="55" t="s">
        <v>245</v>
      </c>
      <c r="C214" s="56" t="s">
        <v>83</v>
      </c>
      <c r="D214" s="57">
        <v>150000000</v>
      </c>
      <c r="E214" s="346">
        <v>102000000</v>
      </c>
      <c r="F214" s="58"/>
      <c r="G214" s="50">
        <f t="shared" si="35"/>
        <v>0</v>
      </c>
      <c r="H214" s="50">
        <f t="shared" si="34"/>
        <v>0</v>
      </c>
      <c r="I214" s="51">
        <f t="shared" si="37"/>
        <v>150000000</v>
      </c>
      <c r="J214" s="51">
        <f t="shared" si="38"/>
        <v>102000000</v>
      </c>
      <c r="K214" s="59"/>
      <c r="L214" s="59"/>
      <c r="M214" s="78"/>
      <c r="N214" s="108"/>
    </row>
    <row r="215" spans="1:17" x14ac:dyDescent="0.25">
      <c r="A215" s="54" t="s">
        <v>210</v>
      </c>
      <c r="B215" s="55" t="s">
        <v>225</v>
      </c>
      <c r="C215" s="56" t="s">
        <v>74</v>
      </c>
      <c r="D215" s="57">
        <v>24187000</v>
      </c>
      <c r="E215" s="346">
        <v>4576000</v>
      </c>
      <c r="F215" s="58"/>
      <c r="G215" s="50">
        <f t="shared" si="35"/>
        <v>0</v>
      </c>
      <c r="H215" s="50">
        <f t="shared" si="34"/>
        <v>0</v>
      </c>
      <c r="I215" s="51">
        <f t="shared" si="37"/>
        <v>24187000</v>
      </c>
      <c r="J215" s="51">
        <f t="shared" si="38"/>
        <v>4576000</v>
      </c>
      <c r="K215" s="59"/>
      <c r="L215" s="59"/>
      <c r="M215" s="78"/>
      <c r="N215" s="108"/>
    </row>
    <row r="216" spans="1:17" ht="15.75" thickBot="1" x14ac:dyDescent="0.3">
      <c r="A216" s="70" t="s">
        <v>212</v>
      </c>
      <c r="B216" s="71" t="s">
        <v>238</v>
      </c>
      <c r="C216" s="72" t="s">
        <v>68</v>
      </c>
      <c r="D216" s="73">
        <v>9000000</v>
      </c>
      <c r="E216" s="364">
        <v>0</v>
      </c>
      <c r="F216" s="58"/>
      <c r="G216" s="75">
        <f t="shared" si="35"/>
        <v>0</v>
      </c>
      <c r="H216" s="75">
        <v>0</v>
      </c>
      <c r="I216" s="76">
        <f t="shared" si="37"/>
        <v>9000000</v>
      </c>
      <c r="J216" s="51">
        <f>E216-F216</f>
        <v>0</v>
      </c>
      <c r="K216" s="77"/>
      <c r="L216" s="77"/>
      <c r="M216" s="79"/>
      <c r="N216" s="108"/>
    </row>
    <row r="217" spans="1:17" x14ac:dyDescent="0.25">
      <c r="A217" s="36">
        <v>33</v>
      </c>
      <c r="B217" s="37" t="s">
        <v>341</v>
      </c>
      <c r="C217" s="38" t="s">
        <v>32</v>
      </c>
      <c r="D217" s="39">
        <f>SUM(D218:D222)</f>
        <v>238855169</v>
      </c>
      <c r="E217" s="347">
        <f>SUM(E218:E222)</f>
        <v>209930067.30000001</v>
      </c>
      <c r="F217" s="39">
        <f>SUM(F218:F222)</f>
        <v>0</v>
      </c>
      <c r="G217" s="41">
        <f t="shared" si="35"/>
        <v>0</v>
      </c>
      <c r="H217" s="41">
        <f t="shared" si="34"/>
        <v>0</v>
      </c>
      <c r="I217" s="39">
        <f>SUM(I218:I222)</f>
        <v>238855169</v>
      </c>
      <c r="J217" s="39">
        <f>SUM(J218:J222)</f>
        <v>209930067.30000001</v>
      </c>
      <c r="K217" s="120"/>
      <c r="L217" s="43"/>
      <c r="M217" s="44"/>
      <c r="N217" s="108"/>
    </row>
    <row r="218" spans="1:17" x14ac:dyDescent="0.25">
      <c r="A218" s="54" t="s">
        <v>194</v>
      </c>
      <c r="B218" s="55" t="s">
        <v>195</v>
      </c>
      <c r="C218" s="56" t="s">
        <v>48</v>
      </c>
      <c r="D218" s="57">
        <v>5947069</v>
      </c>
      <c r="E218" s="346">
        <v>2305967.2999999998</v>
      </c>
      <c r="F218" s="58"/>
      <c r="G218" s="50">
        <v>0</v>
      </c>
      <c r="H218" s="50">
        <f t="shared" si="34"/>
        <v>0</v>
      </c>
      <c r="I218" s="51">
        <f>D218-F218</f>
        <v>5947069</v>
      </c>
      <c r="J218" s="51">
        <f t="shared" ref="J218:J221" si="39">E218-F218</f>
        <v>2305967.2999999998</v>
      </c>
      <c r="K218" s="59"/>
      <c r="L218" s="59"/>
      <c r="M218" s="78"/>
      <c r="N218" s="108"/>
    </row>
    <row r="219" spans="1:17" x14ac:dyDescent="0.25">
      <c r="A219" s="54" t="s">
        <v>196</v>
      </c>
      <c r="B219" s="55" t="s">
        <v>197</v>
      </c>
      <c r="C219" s="56" t="s">
        <v>49</v>
      </c>
      <c r="D219" s="57">
        <v>202938100</v>
      </c>
      <c r="E219" s="346">
        <v>202938100</v>
      </c>
      <c r="F219" s="58"/>
      <c r="G219" s="50">
        <f>F219/D219*100</f>
        <v>0</v>
      </c>
      <c r="H219" s="50">
        <f t="shared" si="34"/>
        <v>0</v>
      </c>
      <c r="I219" s="51">
        <f>D219-F219</f>
        <v>202938100</v>
      </c>
      <c r="J219" s="51">
        <f t="shared" si="39"/>
        <v>202938100</v>
      </c>
      <c r="K219" s="59"/>
      <c r="L219" s="59"/>
      <c r="M219" s="78"/>
      <c r="N219" s="108"/>
    </row>
    <row r="220" spans="1:17" x14ac:dyDescent="0.25">
      <c r="A220" s="54" t="s">
        <v>200</v>
      </c>
      <c r="B220" s="55" t="s">
        <v>235</v>
      </c>
      <c r="C220" s="56" t="s">
        <v>72</v>
      </c>
      <c r="D220" s="57">
        <v>220000</v>
      </c>
      <c r="E220" s="346">
        <v>110000</v>
      </c>
      <c r="F220" s="58"/>
      <c r="G220" s="50">
        <f>F220/D220*100</f>
        <v>0</v>
      </c>
      <c r="H220" s="50">
        <f t="shared" si="34"/>
        <v>0</v>
      </c>
      <c r="I220" s="51">
        <f>D220-F220</f>
        <v>220000</v>
      </c>
      <c r="J220" s="51">
        <f t="shared" si="39"/>
        <v>110000</v>
      </c>
      <c r="K220" s="59"/>
      <c r="L220" s="59"/>
      <c r="M220" s="78"/>
      <c r="N220" s="108"/>
    </row>
    <row r="221" spans="1:17" x14ac:dyDescent="0.25">
      <c r="A221" s="81" t="s">
        <v>202</v>
      </c>
      <c r="B221" s="82" t="s">
        <v>273</v>
      </c>
      <c r="C221" s="83" t="s">
        <v>100</v>
      </c>
      <c r="D221" s="84">
        <v>80000</v>
      </c>
      <c r="E221" s="365">
        <v>0</v>
      </c>
      <c r="F221" s="58"/>
      <c r="G221" s="50">
        <f>F221/D221*100</f>
        <v>0</v>
      </c>
      <c r="H221" s="50">
        <v>0</v>
      </c>
      <c r="I221" s="51">
        <f>D221-F221</f>
        <v>80000</v>
      </c>
      <c r="J221" s="51">
        <f t="shared" si="39"/>
        <v>0</v>
      </c>
      <c r="K221" s="88"/>
      <c r="L221" s="88"/>
      <c r="M221" s="89"/>
      <c r="N221" s="108"/>
    </row>
    <row r="222" spans="1:17" s="103" customFormat="1" ht="15.75" thickBot="1" x14ac:dyDescent="0.3">
      <c r="A222" s="70" t="s">
        <v>204</v>
      </c>
      <c r="B222" s="71" t="s">
        <v>225</v>
      </c>
      <c r="C222" s="72" t="s">
        <v>74</v>
      </c>
      <c r="D222" s="73">
        <v>29670000</v>
      </c>
      <c r="E222" s="364">
        <v>4576000</v>
      </c>
      <c r="F222" s="74"/>
      <c r="G222" s="75">
        <f t="shared" ref="G222:G242" si="40">F222/D222*100</f>
        <v>0</v>
      </c>
      <c r="H222" s="75">
        <f t="shared" si="34"/>
        <v>0</v>
      </c>
      <c r="I222" s="76">
        <f>D222-F222</f>
        <v>29670000</v>
      </c>
      <c r="J222" s="76">
        <f>E222-F222</f>
        <v>4576000</v>
      </c>
      <c r="K222" s="77"/>
      <c r="L222" s="77"/>
      <c r="M222" s="79"/>
      <c r="N222" s="104"/>
      <c r="O222" s="390"/>
      <c r="P222" s="390"/>
    </row>
    <row r="223" spans="1:17" ht="15.75" thickBot="1" x14ac:dyDescent="0.3">
      <c r="A223" s="91" t="s">
        <v>119</v>
      </c>
      <c r="B223" s="92" t="s">
        <v>284</v>
      </c>
      <c r="C223" s="93" t="s">
        <v>185</v>
      </c>
      <c r="D223" s="94">
        <f>D224+D236+D246</f>
        <v>2464906700</v>
      </c>
      <c r="E223" s="367">
        <f>E224+E236+E246</f>
        <v>1864596521</v>
      </c>
      <c r="F223" s="94">
        <f>F224+F236+F246</f>
        <v>185148450</v>
      </c>
      <c r="G223" s="96">
        <f t="shared" si="40"/>
        <v>7.5113776111688129</v>
      </c>
      <c r="H223" s="96">
        <f t="shared" si="34"/>
        <v>9.9296790439522642</v>
      </c>
      <c r="I223" s="94">
        <f>I224+I236+I246</f>
        <v>2279758250</v>
      </c>
      <c r="J223" s="94">
        <f>J224+J236+J246</f>
        <v>1679448071</v>
      </c>
      <c r="K223" s="118"/>
      <c r="L223" s="118"/>
      <c r="M223" s="99"/>
      <c r="N223" s="108"/>
      <c r="Q223" s="3"/>
    </row>
    <row r="224" spans="1:17" s="103" customFormat="1" x14ac:dyDescent="0.25">
      <c r="A224" s="36">
        <v>34</v>
      </c>
      <c r="B224" s="37" t="s">
        <v>342</v>
      </c>
      <c r="C224" s="38" t="s">
        <v>33</v>
      </c>
      <c r="D224" s="39">
        <f>SUM(D225:D235)</f>
        <v>509698900</v>
      </c>
      <c r="E224" s="347">
        <f>SUM(E225:E235)</f>
        <v>372219000</v>
      </c>
      <c r="F224" s="39">
        <f>SUM(F225:F235)</f>
        <v>85184000</v>
      </c>
      <c r="G224" s="42">
        <f t="shared" si="40"/>
        <v>16.712612093139693</v>
      </c>
      <c r="H224" s="42">
        <f t="shared" si="34"/>
        <v>22.885451844209996</v>
      </c>
      <c r="I224" s="39">
        <f>SUM(I225:I235)</f>
        <v>424514900</v>
      </c>
      <c r="J224" s="39">
        <f>SUM(J225:J235)</f>
        <v>287035000</v>
      </c>
      <c r="K224" s="134"/>
      <c r="L224" s="43"/>
      <c r="M224" s="44"/>
      <c r="N224" s="104"/>
    </row>
    <row r="225" spans="1:14" s="103" customFormat="1" x14ac:dyDescent="0.25">
      <c r="A225" s="54" t="s">
        <v>194</v>
      </c>
      <c r="B225" s="55" t="s">
        <v>195</v>
      </c>
      <c r="C225" s="56" t="s">
        <v>48</v>
      </c>
      <c r="D225" s="57">
        <v>12626300</v>
      </c>
      <c r="E225" s="346">
        <v>3636800</v>
      </c>
      <c r="F225" s="58">
        <v>3636800</v>
      </c>
      <c r="G225" s="50">
        <f t="shared" si="40"/>
        <v>28.803370742022604</v>
      </c>
      <c r="H225" s="50">
        <f t="shared" si="34"/>
        <v>100</v>
      </c>
      <c r="I225" s="51">
        <f t="shared" ref="I225:I235" si="41">D225-F225</f>
        <v>8989500</v>
      </c>
      <c r="J225" s="51">
        <f t="shared" ref="J225:J234" si="42">E225-F225</f>
        <v>0</v>
      </c>
      <c r="K225" s="59"/>
      <c r="L225" s="59"/>
      <c r="M225" s="78"/>
      <c r="N225" s="104"/>
    </row>
    <row r="226" spans="1:14" s="103" customFormat="1" x14ac:dyDescent="0.25">
      <c r="A226" s="54" t="s">
        <v>196</v>
      </c>
      <c r="B226" s="55" t="s">
        <v>197</v>
      </c>
      <c r="C226" s="56" t="s">
        <v>378</v>
      </c>
      <c r="D226" s="57">
        <v>10101600</v>
      </c>
      <c r="E226" s="346">
        <v>2136200</v>
      </c>
      <c r="F226" s="58">
        <v>2136200</v>
      </c>
      <c r="G226" s="50">
        <f t="shared" si="40"/>
        <v>21.147145006731609</v>
      </c>
      <c r="H226" s="50">
        <f t="shared" si="34"/>
        <v>100</v>
      </c>
      <c r="I226" s="51">
        <f t="shared" si="41"/>
        <v>7965400</v>
      </c>
      <c r="J226" s="51">
        <f t="shared" si="42"/>
        <v>0</v>
      </c>
      <c r="K226" s="59"/>
      <c r="L226" s="59"/>
      <c r="M226" s="78"/>
      <c r="N226" s="104"/>
    </row>
    <row r="227" spans="1:14" x14ac:dyDescent="0.25">
      <c r="A227" s="54" t="s">
        <v>200</v>
      </c>
      <c r="B227" s="55" t="s">
        <v>235</v>
      </c>
      <c r="C227" s="56" t="s">
        <v>72</v>
      </c>
      <c r="D227" s="57">
        <v>836000</v>
      </c>
      <c r="E227" s="346">
        <v>836000</v>
      </c>
      <c r="F227" s="58">
        <v>836000</v>
      </c>
      <c r="G227" s="50">
        <f t="shared" si="40"/>
        <v>100</v>
      </c>
      <c r="H227" s="50">
        <f t="shared" si="34"/>
        <v>100</v>
      </c>
      <c r="I227" s="51">
        <f t="shared" si="41"/>
        <v>0</v>
      </c>
      <c r="J227" s="51">
        <f t="shared" si="42"/>
        <v>0</v>
      </c>
      <c r="K227" s="106"/>
      <c r="L227" s="59"/>
      <c r="M227" s="78"/>
      <c r="N227" s="108"/>
    </row>
    <row r="228" spans="1:14" x14ac:dyDescent="0.25">
      <c r="A228" s="54" t="s">
        <v>202</v>
      </c>
      <c r="B228" s="55" t="s">
        <v>237</v>
      </c>
      <c r="C228" s="56" t="s">
        <v>63</v>
      </c>
      <c r="D228" s="57">
        <v>111620000</v>
      </c>
      <c r="E228" s="346">
        <v>73425000</v>
      </c>
      <c r="F228" s="58">
        <v>25700000</v>
      </c>
      <c r="G228" s="50">
        <f t="shared" si="40"/>
        <v>23.02454757211969</v>
      </c>
      <c r="H228" s="50">
        <f t="shared" si="34"/>
        <v>35.001702417432753</v>
      </c>
      <c r="I228" s="51">
        <f t="shared" si="41"/>
        <v>85920000</v>
      </c>
      <c r="J228" s="51">
        <f t="shared" si="42"/>
        <v>47725000</v>
      </c>
      <c r="K228" s="59"/>
      <c r="L228" s="59"/>
      <c r="M228" s="78"/>
      <c r="N228" s="108"/>
    </row>
    <row r="229" spans="1:14" x14ac:dyDescent="0.25">
      <c r="A229" s="54" t="s">
        <v>204</v>
      </c>
      <c r="B229" s="55" t="s">
        <v>231</v>
      </c>
      <c r="C229" s="56" t="s">
        <v>379</v>
      </c>
      <c r="D229" s="57">
        <v>2750000</v>
      </c>
      <c r="E229" s="346">
        <v>0</v>
      </c>
      <c r="F229" s="58"/>
      <c r="G229" s="50">
        <f t="shared" si="40"/>
        <v>0</v>
      </c>
      <c r="H229" s="50">
        <v>0</v>
      </c>
      <c r="I229" s="51">
        <f t="shared" si="41"/>
        <v>2750000</v>
      </c>
      <c r="J229" s="51">
        <f t="shared" si="42"/>
        <v>0</v>
      </c>
      <c r="K229" s="59"/>
      <c r="L229" s="59"/>
      <c r="M229" s="78"/>
      <c r="N229" s="108"/>
    </row>
    <row r="230" spans="1:14" ht="30" x14ac:dyDescent="0.25">
      <c r="A230" s="54" t="s">
        <v>206</v>
      </c>
      <c r="B230" s="55" t="s">
        <v>222</v>
      </c>
      <c r="C230" s="56" t="s">
        <v>380</v>
      </c>
      <c r="D230" s="57">
        <v>70800000</v>
      </c>
      <c r="E230" s="346">
        <v>57200000</v>
      </c>
      <c r="F230" s="58">
        <f>35500000-7250000</f>
        <v>28250000</v>
      </c>
      <c r="G230" s="50">
        <f t="shared" si="40"/>
        <v>39.901129943502823</v>
      </c>
      <c r="H230" s="50">
        <f t="shared" si="34"/>
        <v>49.388111888111894</v>
      </c>
      <c r="I230" s="51">
        <f t="shared" si="41"/>
        <v>42550000</v>
      </c>
      <c r="J230" s="51">
        <f t="shared" si="42"/>
        <v>28950000</v>
      </c>
      <c r="K230" s="59"/>
      <c r="L230" s="59"/>
      <c r="M230" s="78"/>
      <c r="N230" s="108"/>
    </row>
    <row r="231" spans="1:14" ht="30" x14ac:dyDescent="0.25">
      <c r="A231" s="54" t="s">
        <v>208</v>
      </c>
      <c r="B231" s="55" t="s">
        <v>267</v>
      </c>
      <c r="C231" s="56" t="s">
        <v>99</v>
      </c>
      <c r="D231" s="57">
        <v>89600000</v>
      </c>
      <c r="E231" s="346">
        <v>62510000</v>
      </c>
      <c r="F231" s="58"/>
      <c r="G231" s="50">
        <f t="shared" si="40"/>
        <v>0</v>
      </c>
      <c r="H231" s="50">
        <f t="shared" si="34"/>
        <v>0</v>
      </c>
      <c r="I231" s="51">
        <f t="shared" si="41"/>
        <v>89600000</v>
      </c>
      <c r="J231" s="51">
        <f t="shared" si="42"/>
        <v>62510000</v>
      </c>
      <c r="K231" s="59"/>
      <c r="L231" s="59"/>
      <c r="M231" s="78"/>
      <c r="N231" s="108"/>
    </row>
    <row r="232" spans="1:14" x14ac:dyDescent="0.25">
      <c r="A232" s="54" t="s">
        <v>210</v>
      </c>
      <c r="B232" s="55" t="s">
        <v>255</v>
      </c>
      <c r="C232" s="56" t="s">
        <v>88</v>
      </c>
      <c r="D232" s="57">
        <v>136600000</v>
      </c>
      <c r="E232" s="346">
        <v>136600000</v>
      </c>
      <c r="F232" s="58"/>
      <c r="G232" s="50">
        <f t="shared" si="40"/>
        <v>0</v>
      </c>
      <c r="H232" s="50">
        <f t="shared" si="34"/>
        <v>0</v>
      </c>
      <c r="I232" s="51">
        <f t="shared" si="41"/>
        <v>136600000</v>
      </c>
      <c r="J232" s="51">
        <f t="shared" si="42"/>
        <v>136600000</v>
      </c>
      <c r="K232" s="59"/>
      <c r="L232" s="59"/>
      <c r="M232" s="78"/>
      <c r="N232" s="108"/>
    </row>
    <row r="233" spans="1:14" x14ac:dyDescent="0.25">
      <c r="A233" s="54" t="s">
        <v>212</v>
      </c>
      <c r="B233" s="55" t="s">
        <v>272</v>
      </c>
      <c r="C233" s="56" t="s">
        <v>157</v>
      </c>
      <c r="D233" s="57">
        <v>13800000</v>
      </c>
      <c r="E233" s="346">
        <v>13800000</v>
      </c>
      <c r="F233" s="58">
        <v>2550000</v>
      </c>
      <c r="G233" s="50">
        <f t="shared" si="40"/>
        <v>18.478260869565215</v>
      </c>
      <c r="H233" s="50">
        <f t="shared" si="34"/>
        <v>18.478260869565215</v>
      </c>
      <c r="I233" s="51">
        <f t="shared" si="41"/>
        <v>11250000</v>
      </c>
      <c r="J233" s="51">
        <f t="shared" si="42"/>
        <v>11250000</v>
      </c>
      <c r="K233" s="121"/>
      <c r="L233" s="121"/>
      <c r="M233" s="122"/>
      <c r="N233" s="108"/>
    </row>
    <row r="234" spans="1:14" x14ac:dyDescent="0.25">
      <c r="A234" s="54" t="s">
        <v>214</v>
      </c>
      <c r="B234" s="55" t="s">
        <v>225</v>
      </c>
      <c r="C234" s="56" t="s">
        <v>74</v>
      </c>
      <c r="D234" s="57">
        <v>39965000</v>
      </c>
      <c r="E234" s="346">
        <v>17500000</v>
      </c>
      <c r="F234" s="58">
        <v>17500000</v>
      </c>
      <c r="G234" s="50">
        <f t="shared" si="40"/>
        <v>43.788314775428496</v>
      </c>
      <c r="H234" s="50">
        <f t="shared" si="34"/>
        <v>100</v>
      </c>
      <c r="I234" s="51">
        <f t="shared" si="41"/>
        <v>22465000</v>
      </c>
      <c r="J234" s="51">
        <f t="shared" si="42"/>
        <v>0</v>
      </c>
      <c r="K234" s="106"/>
      <c r="L234" s="106"/>
      <c r="M234" s="78"/>
      <c r="N234" s="108"/>
    </row>
    <row r="235" spans="1:14" ht="15.75" thickBot="1" x14ac:dyDescent="0.3">
      <c r="A235" s="70" t="s">
        <v>216</v>
      </c>
      <c r="B235" s="71" t="s">
        <v>238</v>
      </c>
      <c r="C235" s="72" t="s">
        <v>68</v>
      </c>
      <c r="D235" s="73">
        <v>21000000</v>
      </c>
      <c r="E235" s="364">
        <v>4575000</v>
      </c>
      <c r="F235" s="385">
        <v>4575000</v>
      </c>
      <c r="G235" s="75">
        <f t="shared" si="40"/>
        <v>21.785714285714285</v>
      </c>
      <c r="H235" s="75">
        <f t="shared" si="34"/>
        <v>100</v>
      </c>
      <c r="I235" s="76">
        <f t="shared" si="41"/>
        <v>16425000</v>
      </c>
      <c r="J235" s="51">
        <f>E235-F235</f>
        <v>0</v>
      </c>
      <c r="K235" s="77"/>
      <c r="L235" s="77"/>
      <c r="M235" s="79"/>
      <c r="N235" s="108"/>
    </row>
    <row r="236" spans="1:14" x14ac:dyDescent="0.25">
      <c r="A236" s="36">
        <v>35</v>
      </c>
      <c r="B236" s="37" t="s">
        <v>343</v>
      </c>
      <c r="C236" s="38" t="s">
        <v>34</v>
      </c>
      <c r="D236" s="39">
        <f>SUM(D237:D245)</f>
        <v>333160800</v>
      </c>
      <c r="E236" s="347">
        <f>SUM(E237:E245)</f>
        <v>140870581</v>
      </c>
      <c r="F236" s="39">
        <f>SUM(F237:F245)</f>
        <v>63898000</v>
      </c>
      <c r="G236" s="42">
        <f t="shared" si="40"/>
        <v>19.17932721976895</v>
      </c>
      <c r="H236" s="42">
        <f t="shared" si="34"/>
        <v>45.359364280608737</v>
      </c>
      <c r="I236" s="39">
        <f>SUM(I237:I245)</f>
        <v>269262800</v>
      </c>
      <c r="J236" s="39">
        <f>SUM(J237:J245)</f>
        <v>76972581</v>
      </c>
      <c r="K236" s="134"/>
      <c r="L236" s="43"/>
      <c r="M236" s="44"/>
      <c r="N236" s="108"/>
    </row>
    <row r="237" spans="1:14" x14ac:dyDescent="0.25">
      <c r="A237" s="54" t="s">
        <v>194</v>
      </c>
      <c r="B237" s="55" t="s">
        <v>195</v>
      </c>
      <c r="C237" s="56" t="s">
        <v>48</v>
      </c>
      <c r="D237" s="57">
        <v>6198980</v>
      </c>
      <c r="E237" s="346">
        <v>6198980</v>
      </c>
      <c r="F237" s="58">
        <v>2900000</v>
      </c>
      <c r="G237" s="50">
        <f t="shared" si="40"/>
        <v>46.781889923826178</v>
      </c>
      <c r="H237" s="50">
        <f t="shared" si="34"/>
        <v>46.781889923826178</v>
      </c>
      <c r="I237" s="51">
        <f t="shared" ref="I237:I245" si="43">D237-F237</f>
        <v>3298980</v>
      </c>
      <c r="J237" s="51">
        <f t="shared" ref="J237:J244" si="44">E237-F237</f>
        <v>3298980</v>
      </c>
      <c r="K237" s="59"/>
      <c r="L237" s="59"/>
      <c r="M237" s="78"/>
      <c r="N237" s="108"/>
    </row>
    <row r="238" spans="1:14" x14ac:dyDescent="0.25">
      <c r="A238" s="54" t="s">
        <v>196</v>
      </c>
      <c r="B238" s="55" t="s">
        <v>197</v>
      </c>
      <c r="C238" s="56" t="s">
        <v>49</v>
      </c>
      <c r="D238" s="57">
        <v>33086820</v>
      </c>
      <c r="E238" s="346">
        <v>1730601</v>
      </c>
      <c r="F238" s="58">
        <v>1230000</v>
      </c>
      <c r="G238" s="50">
        <f t="shared" si="40"/>
        <v>3.7174923428724789</v>
      </c>
      <c r="H238" s="50">
        <f t="shared" si="34"/>
        <v>71.073575018158436</v>
      </c>
      <c r="I238" s="51">
        <f t="shared" si="43"/>
        <v>31856820</v>
      </c>
      <c r="J238" s="51">
        <f t="shared" si="44"/>
        <v>500601</v>
      </c>
      <c r="K238" s="59"/>
      <c r="L238" s="59"/>
      <c r="M238" s="78"/>
      <c r="N238" s="108"/>
    </row>
    <row r="239" spans="1:14" x14ac:dyDescent="0.25">
      <c r="A239" s="54" t="s">
        <v>200</v>
      </c>
      <c r="B239" s="55" t="s">
        <v>235</v>
      </c>
      <c r="C239" s="56" t="s">
        <v>72</v>
      </c>
      <c r="D239" s="57">
        <v>231000</v>
      </c>
      <c r="E239" s="346">
        <v>231000</v>
      </c>
      <c r="F239" s="58">
        <v>231000</v>
      </c>
      <c r="G239" s="50">
        <f t="shared" si="40"/>
        <v>100</v>
      </c>
      <c r="H239" s="50">
        <f t="shared" si="34"/>
        <v>100</v>
      </c>
      <c r="I239" s="51">
        <f t="shared" si="43"/>
        <v>0</v>
      </c>
      <c r="J239" s="51">
        <f t="shared" si="44"/>
        <v>0</v>
      </c>
      <c r="K239" s="59"/>
      <c r="L239" s="59"/>
      <c r="M239" s="78"/>
      <c r="N239" s="108"/>
    </row>
    <row r="240" spans="1:14" x14ac:dyDescent="0.25">
      <c r="A240" s="54" t="s">
        <v>202</v>
      </c>
      <c r="B240" s="55" t="s">
        <v>237</v>
      </c>
      <c r="C240" s="56" t="s">
        <v>63</v>
      </c>
      <c r="D240" s="57">
        <v>72975000</v>
      </c>
      <c r="E240" s="346">
        <v>40150000</v>
      </c>
      <c r="F240" s="58">
        <v>27277000</v>
      </c>
      <c r="G240" s="50">
        <f t="shared" si="40"/>
        <v>37.378554299417608</v>
      </c>
      <c r="H240" s="50">
        <f t="shared" si="34"/>
        <v>67.937733499377345</v>
      </c>
      <c r="I240" s="51">
        <f t="shared" si="43"/>
        <v>45698000</v>
      </c>
      <c r="J240" s="51">
        <f t="shared" si="44"/>
        <v>12873000</v>
      </c>
      <c r="K240" s="59"/>
      <c r="L240" s="59"/>
      <c r="M240" s="78"/>
      <c r="N240" s="108"/>
    </row>
    <row r="241" spans="1:17" x14ac:dyDescent="0.25">
      <c r="A241" s="54" t="s">
        <v>204</v>
      </c>
      <c r="B241" s="55" t="s">
        <v>231</v>
      </c>
      <c r="C241" s="56" t="s">
        <v>64</v>
      </c>
      <c r="D241" s="57">
        <v>2400000</v>
      </c>
      <c r="E241" s="346">
        <v>0</v>
      </c>
      <c r="F241" s="58"/>
      <c r="G241" s="50">
        <f t="shared" si="40"/>
        <v>0</v>
      </c>
      <c r="H241" s="50">
        <v>0</v>
      </c>
      <c r="I241" s="51">
        <f t="shared" si="43"/>
        <v>2400000</v>
      </c>
      <c r="J241" s="51">
        <f t="shared" si="44"/>
        <v>0</v>
      </c>
      <c r="K241" s="59"/>
      <c r="L241" s="59"/>
      <c r="M241" s="78"/>
      <c r="N241" s="108"/>
    </row>
    <row r="242" spans="1:17" ht="30" x14ac:dyDescent="0.25">
      <c r="A242" s="54" t="s">
        <v>206</v>
      </c>
      <c r="B242" s="55" t="s">
        <v>222</v>
      </c>
      <c r="C242" s="56" t="s">
        <v>65</v>
      </c>
      <c r="D242" s="57">
        <v>127100000</v>
      </c>
      <c r="E242" s="346">
        <v>76200000</v>
      </c>
      <c r="F242" s="58">
        <f>43700000-26000000</f>
        <v>17700000</v>
      </c>
      <c r="G242" s="50">
        <f t="shared" si="40"/>
        <v>13.926042486231314</v>
      </c>
      <c r="H242" s="50">
        <f t="shared" si="34"/>
        <v>23.228346456692915</v>
      </c>
      <c r="I242" s="51">
        <f t="shared" si="43"/>
        <v>109400000</v>
      </c>
      <c r="J242" s="51">
        <f t="shared" si="44"/>
        <v>58500000</v>
      </c>
      <c r="K242" s="59"/>
      <c r="L242" s="59"/>
      <c r="M242" s="78"/>
      <c r="N242" s="108"/>
    </row>
    <row r="243" spans="1:17" s="315" customFormat="1" x14ac:dyDescent="0.25">
      <c r="A243" s="323" t="s">
        <v>208</v>
      </c>
      <c r="B243" s="324" t="s">
        <v>256</v>
      </c>
      <c r="C243" s="325" t="s">
        <v>89</v>
      </c>
      <c r="D243" s="326">
        <v>5400000</v>
      </c>
      <c r="E243" s="374">
        <v>4050000</v>
      </c>
      <c r="F243" s="58">
        <v>2250000</v>
      </c>
      <c r="G243" s="50">
        <v>0</v>
      </c>
      <c r="H243" s="50">
        <f t="shared" si="34"/>
        <v>55.555555555555557</v>
      </c>
      <c r="I243" s="51">
        <f t="shared" si="43"/>
        <v>3150000</v>
      </c>
      <c r="J243" s="51">
        <f t="shared" si="44"/>
        <v>1800000</v>
      </c>
      <c r="K243" s="59"/>
      <c r="L243" s="59"/>
      <c r="M243" s="328"/>
      <c r="N243" s="322"/>
    </row>
    <row r="244" spans="1:17" x14ac:dyDescent="0.25">
      <c r="A244" s="54" t="s">
        <v>210</v>
      </c>
      <c r="B244" s="55" t="s">
        <v>225</v>
      </c>
      <c r="C244" s="56" t="s">
        <v>74</v>
      </c>
      <c r="D244" s="57">
        <v>64019000</v>
      </c>
      <c r="E244" s="346">
        <v>10060000</v>
      </c>
      <c r="F244" s="58">
        <v>10060000</v>
      </c>
      <c r="G244" s="50">
        <f t="shared" ref="G244:G307" si="45">F244/D244*100</f>
        <v>15.714084881050939</v>
      </c>
      <c r="H244" s="50">
        <f t="shared" si="34"/>
        <v>100</v>
      </c>
      <c r="I244" s="51">
        <f t="shared" si="43"/>
        <v>53959000</v>
      </c>
      <c r="J244" s="51">
        <f t="shared" si="44"/>
        <v>0</v>
      </c>
      <c r="K244" s="106"/>
      <c r="L244" s="106"/>
      <c r="M244" s="78"/>
      <c r="N244" s="108"/>
    </row>
    <row r="245" spans="1:17" ht="15.75" thickBot="1" x14ac:dyDescent="0.3">
      <c r="A245" s="70" t="s">
        <v>212</v>
      </c>
      <c r="B245" s="71" t="s">
        <v>238</v>
      </c>
      <c r="C245" s="72" t="s">
        <v>68</v>
      </c>
      <c r="D245" s="73">
        <v>21750000</v>
      </c>
      <c r="E245" s="364">
        <v>2250000</v>
      </c>
      <c r="F245" s="385">
        <v>2250000</v>
      </c>
      <c r="G245" s="75">
        <f t="shared" si="45"/>
        <v>10.344827586206897</v>
      </c>
      <c r="H245" s="75">
        <f t="shared" si="34"/>
        <v>100</v>
      </c>
      <c r="I245" s="76">
        <f t="shared" si="43"/>
        <v>19500000</v>
      </c>
      <c r="J245" s="51">
        <f>E245-F245</f>
        <v>0</v>
      </c>
      <c r="K245" s="77"/>
      <c r="L245" s="77"/>
      <c r="M245" s="79"/>
      <c r="N245" s="108"/>
    </row>
    <row r="246" spans="1:17" x14ac:dyDescent="0.25">
      <c r="A246" s="36">
        <v>36</v>
      </c>
      <c r="B246" s="37" t="s">
        <v>344</v>
      </c>
      <c r="C246" s="38" t="s">
        <v>35</v>
      </c>
      <c r="D246" s="39">
        <f>SUM(D247:D261)</f>
        <v>1622047000</v>
      </c>
      <c r="E246" s="347">
        <f>SUM(E247:E261)</f>
        <v>1351506940</v>
      </c>
      <c r="F246" s="39">
        <f>SUM(F247:F261)</f>
        <v>36066450</v>
      </c>
      <c r="G246" s="42">
        <f t="shared" si="45"/>
        <v>2.2235144850919859</v>
      </c>
      <c r="H246" s="42">
        <f t="shared" si="34"/>
        <v>2.6686100479809594</v>
      </c>
      <c r="I246" s="39">
        <f>SUM(I247:I261)</f>
        <v>1585980550</v>
      </c>
      <c r="J246" s="39">
        <f>SUM(J247:J261)</f>
        <v>1315440490</v>
      </c>
      <c r="K246" s="134"/>
      <c r="L246" s="43"/>
      <c r="M246" s="44"/>
      <c r="N246" s="108"/>
    </row>
    <row r="247" spans="1:17" x14ac:dyDescent="0.25">
      <c r="A247" s="54" t="s">
        <v>194</v>
      </c>
      <c r="B247" s="55" t="s">
        <v>195</v>
      </c>
      <c r="C247" s="56" t="s">
        <v>48</v>
      </c>
      <c r="D247" s="57">
        <v>16158240</v>
      </c>
      <c r="E247" s="346">
        <v>1912450</v>
      </c>
      <c r="F247" s="58">
        <v>1912450</v>
      </c>
      <c r="G247" s="50">
        <f t="shared" si="45"/>
        <v>11.835756864609017</v>
      </c>
      <c r="H247" s="50">
        <f t="shared" si="34"/>
        <v>100</v>
      </c>
      <c r="I247" s="51">
        <f t="shared" ref="I247:I261" si="46">D247-F247</f>
        <v>14245790</v>
      </c>
      <c r="J247" s="51">
        <f t="shared" ref="J247:J260" si="47">E247-F247</f>
        <v>0</v>
      </c>
      <c r="K247" s="59"/>
      <c r="L247" s="59"/>
      <c r="M247" s="78"/>
      <c r="N247" s="108"/>
      <c r="Q247" s="3"/>
    </row>
    <row r="248" spans="1:17" x14ac:dyDescent="0.25">
      <c r="A248" s="54" t="s">
        <v>196</v>
      </c>
      <c r="B248" s="55" t="s">
        <v>197</v>
      </c>
      <c r="C248" s="56" t="s">
        <v>49</v>
      </c>
      <c r="D248" s="57">
        <v>14554000</v>
      </c>
      <c r="E248" s="346">
        <v>3500000</v>
      </c>
      <c r="F248" s="58">
        <v>2575000</v>
      </c>
      <c r="G248" s="50">
        <f t="shared" si="45"/>
        <v>17.692730520819019</v>
      </c>
      <c r="H248" s="50">
        <f t="shared" si="34"/>
        <v>73.571428571428584</v>
      </c>
      <c r="I248" s="51">
        <f t="shared" si="46"/>
        <v>11979000</v>
      </c>
      <c r="J248" s="51">
        <f t="shared" si="47"/>
        <v>925000</v>
      </c>
      <c r="K248" s="59"/>
      <c r="L248" s="59"/>
      <c r="M248" s="78"/>
      <c r="N248" s="108"/>
      <c r="Q248" s="3"/>
    </row>
    <row r="249" spans="1:17" x14ac:dyDescent="0.25">
      <c r="A249" s="54" t="s">
        <v>200</v>
      </c>
      <c r="B249" s="55" t="s">
        <v>235</v>
      </c>
      <c r="C249" s="56" t="s">
        <v>381</v>
      </c>
      <c r="D249" s="57">
        <v>1100000</v>
      </c>
      <c r="E249" s="346">
        <v>1100000</v>
      </c>
      <c r="F249" s="58">
        <v>550000</v>
      </c>
      <c r="G249" s="50">
        <f t="shared" si="45"/>
        <v>50</v>
      </c>
      <c r="H249" s="50">
        <f t="shared" si="34"/>
        <v>50</v>
      </c>
      <c r="I249" s="51">
        <f t="shared" si="46"/>
        <v>550000</v>
      </c>
      <c r="J249" s="51">
        <f t="shared" si="47"/>
        <v>550000</v>
      </c>
      <c r="K249" s="59"/>
      <c r="L249" s="59"/>
      <c r="M249" s="78"/>
      <c r="N249" s="108"/>
      <c r="Q249" s="3"/>
    </row>
    <row r="250" spans="1:17" x14ac:dyDescent="0.25">
      <c r="A250" s="54" t="s">
        <v>202</v>
      </c>
      <c r="B250" s="55" t="s">
        <v>237</v>
      </c>
      <c r="C250" s="56" t="s">
        <v>63</v>
      </c>
      <c r="D250" s="57">
        <v>236250000</v>
      </c>
      <c r="E250" s="346">
        <v>142520000</v>
      </c>
      <c r="F250" s="58">
        <f>27693500-9414500</f>
        <v>18279000</v>
      </c>
      <c r="G250" s="50">
        <f t="shared" si="45"/>
        <v>7.7371428571428575</v>
      </c>
      <c r="H250" s="50">
        <f t="shared" si="34"/>
        <v>12.825568341285434</v>
      </c>
      <c r="I250" s="51">
        <f t="shared" si="46"/>
        <v>217971000</v>
      </c>
      <c r="J250" s="51">
        <f t="shared" si="47"/>
        <v>124241000</v>
      </c>
      <c r="K250" s="59">
        <v>18279000</v>
      </c>
      <c r="L250" s="59">
        <f>F250-K250</f>
        <v>0</v>
      </c>
      <c r="M250" s="78"/>
      <c r="N250" s="108"/>
    </row>
    <row r="251" spans="1:17" x14ac:dyDescent="0.25">
      <c r="A251" s="54" t="s">
        <v>204</v>
      </c>
      <c r="B251" s="55" t="s">
        <v>231</v>
      </c>
      <c r="C251" s="56" t="s">
        <v>379</v>
      </c>
      <c r="D251" s="57">
        <v>13200000</v>
      </c>
      <c r="E251" s="346">
        <v>7700000</v>
      </c>
      <c r="F251" s="58"/>
      <c r="G251" s="50">
        <f t="shared" si="45"/>
        <v>0</v>
      </c>
      <c r="H251" s="50">
        <f t="shared" si="34"/>
        <v>0</v>
      </c>
      <c r="I251" s="51">
        <f t="shared" si="46"/>
        <v>13200000</v>
      </c>
      <c r="J251" s="51">
        <f t="shared" si="47"/>
        <v>7700000</v>
      </c>
      <c r="K251" s="59">
        <v>0</v>
      </c>
      <c r="L251" s="59"/>
      <c r="M251" s="78"/>
      <c r="N251" s="108"/>
    </row>
    <row r="252" spans="1:17" ht="30" x14ac:dyDescent="0.25">
      <c r="A252" s="54" t="s">
        <v>206</v>
      </c>
      <c r="B252" s="55" t="s">
        <v>222</v>
      </c>
      <c r="C252" s="56" t="s">
        <v>65</v>
      </c>
      <c r="D252" s="57">
        <v>44000000</v>
      </c>
      <c r="E252" s="346">
        <v>44000000</v>
      </c>
      <c r="F252" s="58"/>
      <c r="G252" s="50">
        <f t="shared" si="45"/>
        <v>0</v>
      </c>
      <c r="H252" s="50">
        <f t="shared" si="34"/>
        <v>0</v>
      </c>
      <c r="I252" s="51">
        <f t="shared" si="46"/>
        <v>44000000</v>
      </c>
      <c r="J252" s="51">
        <f t="shared" si="47"/>
        <v>44000000</v>
      </c>
      <c r="K252" s="59">
        <v>0</v>
      </c>
      <c r="L252" s="59"/>
      <c r="M252" s="78"/>
      <c r="N252" s="108"/>
    </row>
    <row r="253" spans="1:17" ht="30" x14ac:dyDescent="0.25">
      <c r="A253" s="54" t="s">
        <v>208</v>
      </c>
      <c r="B253" s="55" t="s">
        <v>267</v>
      </c>
      <c r="C253" s="56" t="s">
        <v>99</v>
      </c>
      <c r="D253" s="57">
        <v>83200000</v>
      </c>
      <c r="E253" s="346">
        <v>72000000</v>
      </c>
      <c r="F253" s="58">
        <f>10700000-650000</f>
        <v>10050000</v>
      </c>
      <c r="G253" s="50">
        <f t="shared" si="45"/>
        <v>12.079326923076923</v>
      </c>
      <c r="H253" s="50">
        <f t="shared" si="34"/>
        <v>13.958333333333334</v>
      </c>
      <c r="I253" s="51">
        <f t="shared" si="46"/>
        <v>73150000</v>
      </c>
      <c r="J253" s="51">
        <f t="shared" si="47"/>
        <v>61950000</v>
      </c>
      <c r="K253" s="59">
        <v>10050000</v>
      </c>
      <c r="L253" s="59">
        <f>F253-K253</f>
        <v>0</v>
      </c>
      <c r="M253" s="78"/>
      <c r="N253" s="108"/>
    </row>
    <row r="254" spans="1:17" x14ac:dyDescent="0.25">
      <c r="A254" s="54" t="s">
        <v>210</v>
      </c>
      <c r="B254" s="55" t="s">
        <v>270</v>
      </c>
      <c r="C254" s="56" t="s">
        <v>102</v>
      </c>
      <c r="D254" s="57">
        <v>30000000</v>
      </c>
      <c r="E254" s="346">
        <v>30000000</v>
      </c>
      <c r="F254" s="58"/>
      <c r="G254" s="50">
        <f t="shared" si="45"/>
        <v>0</v>
      </c>
      <c r="H254" s="50">
        <f t="shared" si="34"/>
        <v>0</v>
      </c>
      <c r="I254" s="51">
        <f t="shared" si="46"/>
        <v>30000000</v>
      </c>
      <c r="J254" s="51">
        <f t="shared" si="47"/>
        <v>30000000</v>
      </c>
      <c r="K254" s="59">
        <v>0</v>
      </c>
      <c r="L254" s="59"/>
      <c r="M254" s="78"/>
      <c r="N254" s="108"/>
    </row>
    <row r="255" spans="1:17" x14ac:dyDescent="0.25">
      <c r="A255" s="54" t="s">
        <v>212</v>
      </c>
      <c r="B255" s="55" t="s">
        <v>255</v>
      </c>
      <c r="C255" s="56" t="s">
        <v>88</v>
      </c>
      <c r="D255" s="57">
        <v>604000000</v>
      </c>
      <c r="E255" s="346">
        <v>604000000</v>
      </c>
      <c r="F255" s="58"/>
      <c r="G255" s="50">
        <f t="shared" si="45"/>
        <v>0</v>
      </c>
      <c r="H255" s="50">
        <f t="shared" si="34"/>
        <v>0</v>
      </c>
      <c r="I255" s="51">
        <f t="shared" si="46"/>
        <v>604000000</v>
      </c>
      <c r="J255" s="51">
        <f t="shared" si="47"/>
        <v>604000000</v>
      </c>
      <c r="K255" s="59">
        <v>0</v>
      </c>
      <c r="L255" s="59"/>
      <c r="M255" s="78"/>
      <c r="N255" s="108"/>
    </row>
    <row r="256" spans="1:17" x14ac:dyDescent="0.25">
      <c r="A256" s="54" t="s">
        <v>214</v>
      </c>
      <c r="B256" s="55" t="s">
        <v>272</v>
      </c>
      <c r="C256" s="56" t="s">
        <v>157</v>
      </c>
      <c r="D256" s="57">
        <v>10050000</v>
      </c>
      <c r="E256" s="346">
        <v>10050000</v>
      </c>
      <c r="F256" s="385">
        <v>2700000</v>
      </c>
      <c r="G256" s="50">
        <f t="shared" si="45"/>
        <v>26.865671641791046</v>
      </c>
      <c r="H256" s="50">
        <f t="shared" si="34"/>
        <v>26.865671641791046</v>
      </c>
      <c r="I256" s="51">
        <f t="shared" si="46"/>
        <v>7350000</v>
      </c>
      <c r="J256" s="51">
        <f t="shared" si="47"/>
        <v>7350000</v>
      </c>
      <c r="K256" s="106"/>
      <c r="L256" s="59"/>
      <c r="M256" s="78"/>
      <c r="N256" s="108"/>
    </row>
    <row r="257" spans="1:17" x14ac:dyDescent="0.25">
      <c r="A257" s="54" t="s">
        <v>216</v>
      </c>
      <c r="B257" s="55" t="s">
        <v>283</v>
      </c>
      <c r="C257" s="56" t="s">
        <v>105</v>
      </c>
      <c r="D257" s="57">
        <v>420909040</v>
      </c>
      <c r="E257" s="346">
        <v>420909040</v>
      </c>
      <c r="F257" s="386"/>
      <c r="G257" s="50">
        <f t="shared" si="45"/>
        <v>0</v>
      </c>
      <c r="H257" s="50">
        <f t="shared" si="34"/>
        <v>0</v>
      </c>
      <c r="I257" s="51">
        <f t="shared" si="46"/>
        <v>420909040</v>
      </c>
      <c r="J257" s="51">
        <f t="shared" si="47"/>
        <v>420909040</v>
      </c>
      <c r="K257" s="59">
        <v>0</v>
      </c>
      <c r="L257" s="59"/>
      <c r="M257" s="78"/>
      <c r="N257" s="108"/>
    </row>
    <row r="258" spans="1:17" x14ac:dyDescent="0.25">
      <c r="A258" s="54" t="s">
        <v>218</v>
      </c>
      <c r="B258" s="55" t="s">
        <v>224</v>
      </c>
      <c r="C258" s="56" t="s">
        <v>67</v>
      </c>
      <c r="D258" s="57">
        <v>4270000</v>
      </c>
      <c r="E258" s="346">
        <v>4270000</v>
      </c>
      <c r="F258" s="386"/>
      <c r="G258" s="50">
        <f t="shared" si="45"/>
        <v>0</v>
      </c>
      <c r="H258" s="50">
        <f t="shared" si="34"/>
        <v>0</v>
      </c>
      <c r="I258" s="51">
        <f t="shared" si="46"/>
        <v>4270000</v>
      </c>
      <c r="J258" s="51">
        <f t="shared" si="47"/>
        <v>4270000</v>
      </c>
      <c r="K258" s="59">
        <v>0</v>
      </c>
      <c r="L258" s="59"/>
      <c r="M258" s="78"/>
      <c r="N258" s="108"/>
    </row>
    <row r="259" spans="1:17" x14ac:dyDescent="0.25">
      <c r="A259" s="54" t="s">
        <v>220</v>
      </c>
      <c r="B259" s="55" t="s">
        <v>280</v>
      </c>
      <c r="C259" s="56" t="s">
        <v>106</v>
      </c>
      <c r="D259" s="57">
        <v>9545450</v>
      </c>
      <c r="E259" s="346">
        <v>9545450</v>
      </c>
      <c r="F259" s="386"/>
      <c r="G259" s="50">
        <f t="shared" si="45"/>
        <v>0</v>
      </c>
      <c r="H259" s="50">
        <f t="shared" si="34"/>
        <v>0</v>
      </c>
      <c r="I259" s="51">
        <f t="shared" si="46"/>
        <v>9545450</v>
      </c>
      <c r="J259" s="51">
        <f t="shared" si="47"/>
        <v>9545450</v>
      </c>
      <c r="K259" s="59">
        <v>0</v>
      </c>
      <c r="L259" s="59"/>
      <c r="M259" s="78"/>
      <c r="N259" s="108"/>
    </row>
    <row r="260" spans="1:17" x14ac:dyDescent="0.25">
      <c r="A260" s="54" t="s">
        <v>251</v>
      </c>
      <c r="B260" s="55" t="s">
        <v>225</v>
      </c>
      <c r="C260" s="56" t="s">
        <v>74</v>
      </c>
      <c r="D260" s="57">
        <v>104810270</v>
      </c>
      <c r="E260" s="346">
        <v>0</v>
      </c>
      <c r="F260" s="386"/>
      <c r="G260" s="50">
        <f t="shared" si="45"/>
        <v>0</v>
      </c>
      <c r="H260" s="50">
        <v>0</v>
      </c>
      <c r="I260" s="51">
        <f t="shared" si="46"/>
        <v>104810270</v>
      </c>
      <c r="J260" s="51">
        <f t="shared" si="47"/>
        <v>0</v>
      </c>
      <c r="K260" s="59">
        <v>0</v>
      </c>
      <c r="L260" s="59"/>
      <c r="M260" s="78"/>
      <c r="N260" s="108"/>
    </row>
    <row r="261" spans="1:17" ht="15.75" thickBot="1" x14ac:dyDescent="0.3">
      <c r="A261" s="70" t="s">
        <v>252</v>
      </c>
      <c r="B261" s="71" t="s">
        <v>238</v>
      </c>
      <c r="C261" s="72" t="s">
        <v>68</v>
      </c>
      <c r="D261" s="73">
        <v>30000000</v>
      </c>
      <c r="E261" s="364">
        <v>0</v>
      </c>
      <c r="F261" s="388"/>
      <c r="G261" s="75">
        <f t="shared" si="45"/>
        <v>0</v>
      </c>
      <c r="H261" s="75">
        <v>0</v>
      </c>
      <c r="I261" s="76">
        <f t="shared" si="46"/>
        <v>30000000</v>
      </c>
      <c r="J261" s="76">
        <f>E261-F261</f>
        <v>0</v>
      </c>
      <c r="K261" s="77">
        <v>0</v>
      </c>
      <c r="L261" s="77"/>
      <c r="M261" s="79"/>
      <c r="N261" s="108"/>
    </row>
    <row r="262" spans="1:17" ht="15.75" thickBot="1" x14ac:dyDescent="0.3">
      <c r="A262" s="91" t="s">
        <v>117</v>
      </c>
      <c r="B262" s="92" t="s">
        <v>141</v>
      </c>
      <c r="C262" s="93" t="s">
        <v>186</v>
      </c>
      <c r="D262" s="94">
        <f>SUM(D263+D281+D295+D305)</f>
        <v>1540353297</v>
      </c>
      <c r="E262" s="367">
        <f>SUM(E263+E281+E295+E305)</f>
        <v>1153433735.3499999</v>
      </c>
      <c r="F262" s="94">
        <f>SUM(F263+F281+F295+F305)</f>
        <v>420274726</v>
      </c>
      <c r="G262" s="96">
        <f t="shared" si="45"/>
        <v>27.28430723123904</v>
      </c>
      <c r="H262" s="96">
        <f t="shared" si="34"/>
        <v>36.436833180752345</v>
      </c>
      <c r="I262" s="94">
        <f>SUM(I263+I281+I295+I305)</f>
        <v>1120078571</v>
      </c>
      <c r="J262" s="94">
        <f>SUM(J263+J281+J295+J305)</f>
        <v>733159009.35000002</v>
      </c>
      <c r="K262" s="118"/>
      <c r="L262" s="118"/>
      <c r="M262" s="99"/>
      <c r="N262" s="108"/>
      <c r="Q262" s="3"/>
    </row>
    <row r="263" spans="1:17" x14ac:dyDescent="0.25">
      <c r="A263" s="36">
        <v>37</v>
      </c>
      <c r="B263" s="37" t="s">
        <v>345</v>
      </c>
      <c r="C263" s="38" t="s">
        <v>36</v>
      </c>
      <c r="D263" s="39">
        <f>SUM(D264:D280)</f>
        <v>445738906</v>
      </c>
      <c r="E263" s="347">
        <f>SUM(E264:E280)</f>
        <v>373924956.35000002</v>
      </c>
      <c r="F263" s="39">
        <f>SUM(F264:F280)</f>
        <v>4199000</v>
      </c>
      <c r="G263" s="41">
        <f t="shared" si="45"/>
        <v>0.9420312975776004</v>
      </c>
      <c r="H263" s="41">
        <f t="shared" si="34"/>
        <v>1.1229525948168235</v>
      </c>
      <c r="I263" s="39">
        <f>SUM(I264:I280)</f>
        <v>441539906</v>
      </c>
      <c r="J263" s="39">
        <f>SUM(J264:J280)</f>
        <v>369725956.35000002</v>
      </c>
      <c r="K263" s="120"/>
      <c r="L263" s="43"/>
      <c r="M263" s="44"/>
      <c r="N263" s="108"/>
      <c r="Q263" s="3"/>
    </row>
    <row r="264" spans="1:17" x14ac:dyDescent="0.25">
      <c r="A264" s="54" t="s">
        <v>196</v>
      </c>
      <c r="B264" s="55" t="s">
        <v>195</v>
      </c>
      <c r="C264" s="56" t="s">
        <v>48</v>
      </c>
      <c r="D264" s="57">
        <v>6737800</v>
      </c>
      <c r="E264" s="346">
        <v>679850.35</v>
      </c>
      <c r="F264" s="58"/>
      <c r="G264" s="50">
        <f t="shared" si="45"/>
        <v>0</v>
      </c>
      <c r="H264" s="50">
        <f t="shared" si="34"/>
        <v>0</v>
      </c>
      <c r="I264" s="51">
        <f t="shared" ref="I264:I280" si="48">D264-F264</f>
        <v>6737800</v>
      </c>
      <c r="J264" s="51">
        <f t="shared" ref="J264:J279" si="49">E264-F264</f>
        <v>679850.35</v>
      </c>
      <c r="K264" s="59"/>
      <c r="L264" s="59"/>
      <c r="M264" s="78"/>
      <c r="N264" s="108"/>
      <c r="Q264" s="3"/>
    </row>
    <row r="265" spans="1:17" x14ac:dyDescent="0.25">
      <c r="A265" s="54" t="s">
        <v>200</v>
      </c>
      <c r="B265" s="55" t="s">
        <v>197</v>
      </c>
      <c r="C265" s="56" t="s">
        <v>49</v>
      </c>
      <c r="D265" s="57">
        <v>6804076</v>
      </c>
      <c r="E265" s="346">
        <v>5229076</v>
      </c>
      <c r="F265" s="58"/>
      <c r="G265" s="50">
        <f t="shared" si="45"/>
        <v>0</v>
      </c>
      <c r="H265" s="50">
        <f t="shared" si="34"/>
        <v>0</v>
      </c>
      <c r="I265" s="51">
        <f t="shared" si="48"/>
        <v>6804076</v>
      </c>
      <c r="J265" s="51">
        <f t="shared" si="49"/>
        <v>5229076</v>
      </c>
      <c r="K265" s="59"/>
      <c r="L265" s="59"/>
      <c r="M265" s="78"/>
      <c r="N265" s="108"/>
    </row>
    <row r="266" spans="1:17" x14ac:dyDescent="0.25">
      <c r="A266" s="54" t="s">
        <v>202</v>
      </c>
      <c r="B266" s="55" t="s">
        <v>235</v>
      </c>
      <c r="C266" s="56" t="s">
        <v>72</v>
      </c>
      <c r="D266" s="57">
        <v>660000</v>
      </c>
      <c r="E266" s="346">
        <v>660000</v>
      </c>
      <c r="F266" s="58"/>
      <c r="G266" s="50">
        <f t="shared" si="45"/>
        <v>0</v>
      </c>
      <c r="H266" s="50">
        <f t="shared" si="34"/>
        <v>0</v>
      </c>
      <c r="I266" s="51">
        <f t="shared" si="48"/>
        <v>660000</v>
      </c>
      <c r="J266" s="51">
        <f t="shared" si="49"/>
        <v>660000</v>
      </c>
      <c r="K266" s="59"/>
      <c r="L266" s="59"/>
      <c r="M266" s="78"/>
      <c r="N266" s="108"/>
    </row>
    <row r="267" spans="1:17" x14ac:dyDescent="0.25">
      <c r="A267" s="54" t="s">
        <v>204</v>
      </c>
      <c r="B267" s="55" t="s">
        <v>237</v>
      </c>
      <c r="C267" s="56" t="s">
        <v>63</v>
      </c>
      <c r="D267" s="57">
        <v>7500000</v>
      </c>
      <c r="E267" s="346">
        <v>4050000</v>
      </c>
      <c r="F267" s="58"/>
      <c r="G267" s="50">
        <f t="shared" si="45"/>
        <v>0</v>
      </c>
      <c r="H267" s="50">
        <f t="shared" ref="H267:H330" si="50">F267/E267*100</f>
        <v>0</v>
      </c>
      <c r="I267" s="51">
        <f t="shared" si="48"/>
        <v>7500000</v>
      </c>
      <c r="J267" s="51">
        <f t="shared" si="49"/>
        <v>4050000</v>
      </c>
      <c r="K267" s="59"/>
      <c r="L267" s="59"/>
      <c r="M267" s="78"/>
      <c r="N267" s="108"/>
    </row>
    <row r="268" spans="1:17" x14ac:dyDescent="0.25">
      <c r="A268" s="54" t="s">
        <v>206</v>
      </c>
      <c r="B268" s="55" t="s">
        <v>231</v>
      </c>
      <c r="C268" s="56" t="s">
        <v>64</v>
      </c>
      <c r="D268" s="57">
        <v>40400000</v>
      </c>
      <c r="E268" s="346">
        <v>40400000</v>
      </c>
      <c r="F268" s="58"/>
      <c r="G268" s="50">
        <f t="shared" si="45"/>
        <v>0</v>
      </c>
      <c r="H268" s="50">
        <f t="shared" si="50"/>
        <v>0</v>
      </c>
      <c r="I268" s="51">
        <f t="shared" si="48"/>
        <v>40400000</v>
      </c>
      <c r="J268" s="51">
        <f t="shared" si="49"/>
        <v>40400000</v>
      </c>
      <c r="K268" s="59"/>
      <c r="L268" s="59"/>
      <c r="M268" s="78"/>
      <c r="N268" s="108"/>
    </row>
    <row r="269" spans="1:17" x14ac:dyDescent="0.25">
      <c r="A269" s="54" t="s">
        <v>208</v>
      </c>
      <c r="B269" s="55" t="s">
        <v>285</v>
      </c>
      <c r="C269" s="56" t="s">
        <v>165</v>
      </c>
      <c r="D269" s="57">
        <v>25000000</v>
      </c>
      <c r="E269" s="346">
        <v>25000000</v>
      </c>
      <c r="F269" s="58"/>
      <c r="G269" s="50">
        <f t="shared" si="45"/>
        <v>0</v>
      </c>
      <c r="H269" s="50">
        <f t="shared" si="50"/>
        <v>0</v>
      </c>
      <c r="I269" s="51">
        <f t="shared" si="48"/>
        <v>25000000</v>
      </c>
      <c r="J269" s="51">
        <f t="shared" si="49"/>
        <v>25000000</v>
      </c>
      <c r="K269" s="59"/>
      <c r="L269" s="59"/>
      <c r="M269" s="78"/>
      <c r="N269" s="108"/>
    </row>
    <row r="270" spans="1:17" ht="30" x14ac:dyDescent="0.25">
      <c r="A270" s="54" t="s">
        <v>210</v>
      </c>
      <c r="B270" s="55" t="s">
        <v>222</v>
      </c>
      <c r="C270" s="56" t="s">
        <v>65</v>
      </c>
      <c r="D270" s="57">
        <v>24150000</v>
      </c>
      <c r="E270" s="346">
        <v>24150000</v>
      </c>
      <c r="F270" s="58"/>
      <c r="G270" s="50">
        <f t="shared" si="45"/>
        <v>0</v>
      </c>
      <c r="H270" s="50">
        <f t="shared" si="50"/>
        <v>0</v>
      </c>
      <c r="I270" s="51">
        <f t="shared" si="48"/>
        <v>24150000</v>
      </c>
      <c r="J270" s="51">
        <f t="shared" si="49"/>
        <v>24150000</v>
      </c>
      <c r="K270" s="59"/>
      <c r="L270" s="59"/>
      <c r="M270" s="78"/>
      <c r="N270" s="108"/>
    </row>
    <row r="271" spans="1:17" ht="30" x14ac:dyDescent="0.25">
      <c r="A271" s="54" t="s">
        <v>212</v>
      </c>
      <c r="B271" s="55" t="s">
        <v>267</v>
      </c>
      <c r="C271" s="56" t="s">
        <v>99</v>
      </c>
      <c r="D271" s="57">
        <v>41400000</v>
      </c>
      <c r="E271" s="346">
        <v>41400000</v>
      </c>
      <c r="F271" s="58"/>
      <c r="G271" s="50">
        <f t="shared" si="45"/>
        <v>0</v>
      </c>
      <c r="H271" s="50">
        <f t="shared" si="50"/>
        <v>0</v>
      </c>
      <c r="I271" s="51">
        <f t="shared" si="48"/>
        <v>41400000</v>
      </c>
      <c r="J271" s="51">
        <f t="shared" si="49"/>
        <v>41400000</v>
      </c>
      <c r="K271" s="121"/>
      <c r="L271" s="121"/>
      <c r="M271" s="122"/>
      <c r="N271" s="108"/>
    </row>
    <row r="272" spans="1:17" x14ac:dyDescent="0.25">
      <c r="A272" s="54" t="s">
        <v>214</v>
      </c>
      <c r="B272" s="55" t="s">
        <v>286</v>
      </c>
      <c r="C272" s="56" t="s">
        <v>166</v>
      </c>
      <c r="D272" s="57">
        <v>6000000</v>
      </c>
      <c r="E272" s="346">
        <v>6000000</v>
      </c>
      <c r="F272" s="58"/>
      <c r="G272" s="50">
        <f t="shared" si="45"/>
        <v>0</v>
      </c>
      <c r="H272" s="50">
        <f t="shared" si="50"/>
        <v>0</v>
      </c>
      <c r="I272" s="51">
        <f t="shared" si="48"/>
        <v>6000000</v>
      </c>
      <c r="J272" s="51">
        <f t="shared" si="49"/>
        <v>6000000</v>
      </c>
      <c r="K272" s="106"/>
      <c r="L272" s="106"/>
      <c r="M272" s="78"/>
      <c r="N272" s="108"/>
    </row>
    <row r="273" spans="1:14" x14ac:dyDescent="0.25">
      <c r="A273" s="54" t="s">
        <v>216</v>
      </c>
      <c r="B273" s="55" t="s">
        <v>272</v>
      </c>
      <c r="C273" s="56" t="s">
        <v>157</v>
      </c>
      <c r="D273" s="57">
        <v>750000</v>
      </c>
      <c r="E273" s="346">
        <v>750000</v>
      </c>
      <c r="F273" s="58"/>
      <c r="G273" s="50">
        <f t="shared" si="45"/>
        <v>0</v>
      </c>
      <c r="H273" s="50">
        <f t="shared" si="50"/>
        <v>0</v>
      </c>
      <c r="I273" s="51">
        <f t="shared" si="48"/>
        <v>750000</v>
      </c>
      <c r="J273" s="51">
        <f t="shared" si="49"/>
        <v>750000</v>
      </c>
      <c r="K273" s="106"/>
      <c r="L273" s="106"/>
      <c r="M273" s="78"/>
      <c r="N273" s="108"/>
    </row>
    <row r="274" spans="1:14" x14ac:dyDescent="0.25">
      <c r="A274" s="54" t="s">
        <v>218</v>
      </c>
      <c r="B274" s="55" t="s">
        <v>283</v>
      </c>
      <c r="C274" s="56" t="s">
        <v>373</v>
      </c>
      <c r="D274" s="57">
        <v>123009040</v>
      </c>
      <c r="E274" s="346">
        <v>123009040</v>
      </c>
      <c r="F274" s="58"/>
      <c r="G274" s="50">
        <f t="shared" si="45"/>
        <v>0</v>
      </c>
      <c r="H274" s="50">
        <f t="shared" si="50"/>
        <v>0</v>
      </c>
      <c r="I274" s="51">
        <f t="shared" si="48"/>
        <v>123009040</v>
      </c>
      <c r="J274" s="51">
        <f t="shared" si="49"/>
        <v>123009040</v>
      </c>
      <c r="K274" s="106"/>
      <c r="L274" s="106"/>
      <c r="M274" s="78"/>
      <c r="N274" s="108"/>
    </row>
    <row r="275" spans="1:14" x14ac:dyDescent="0.25">
      <c r="A275" s="54" t="s">
        <v>220</v>
      </c>
      <c r="B275" s="55" t="s">
        <v>223</v>
      </c>
      <c r="C275" s="56" t="s">
        <v>103</v>
      </c>
      <c r="D275" s="57">
        <v>4000000</v>
      </c>
      <c r="E275" s="346">
        <v>4000000</v>
      </c>
      <c r="F275" s="58"/>
      <c r="G275" s="50">
        <f t="shared" si="45"/>
        <v>0</v>
      </c>
      <c r="H275" s="50">
        <f t="shared" si="50"/>
        <v>0</v>
      </c>
      <c r="I275" s="51">
        <f t="shared" si="48"/>
        <v>4000000</v>
      </c>
      <c r="J275" s="51">
        <f t="shared" si="49"/>
        <v>4000000</v>
      </c>
      <c r="K275" s="106"/>
      <c r="L275" s="106"/>
      <c r="M275" s="78"/>
      <c r="N275" s="108"/>
    </row>
    <row r="276" spans="1:14" x14ac:dyDescent="0.25">
      <c r="A276" s="54" t="s">
        <v>251</v>
      </c>
      <c r="B276" s="55" t="s">
        <v>287</v>
      </c>
      <c r="C276" s="56" t="s">
        <v>167</v>
      </c>
      <c r="D276" s="57">
        <v>15400000</v>
      </c>
      <c r="E276" s="346">
        <v>15400000</v>
      </c>
      <c r="F276" s="58"/>
      <c r="G276" s="50">
        <f t="shared" si="45"/>
        <v>0</v>
      </c>
      <c r="H276" s="50">
        <f t="shared" si="50"/>
        <v>0</v>
      </c>
      <c r="I276" s="51">
        <f t="shared" si="48"/>
        <v>15400000</v>
      </c>
      <c r="J276" s="51">
        <f t="shared" si="49"/>
        <v>15400000</v>
      </c>
      <c r="K276" s="106"/>
      <c r="L276" s="106"/>
      <c r="M276" s="78"/>
      <c r="N276" s="108"/>
    </row>
    <row r="277" spans="1:14" x14ac:dyDescent="0.25">
      <c r="A277" s="54" t="s">
        <v>253</v>
      </c>
      <c r="B277" s="55" t="s">
        <v>288</v>
      </c>
      <c r="C277" s="56" t="s">
        <v>169</v>
      </c>
      <c r="D277" s="57">
        <v>9999990</v>
      </c>
      <c r="E277" s="346">
        <v>9999990</v>
      </c>
      <c r="F277" s="58"/>
      <c r="G277" s="50">
        <f t="shared" si="45"/>
        <v>0</v>
      </c>
      <c r="H277" s="50">
        <f t="shared" si="50"/>
        <v>0</v>
      </c>
      <c r="I277" s="51">
        <f t="shared" si="48"/>
        <v>9999990</v>
      </c>
      <c r="J277" s="51">
        <f t="shared" si="49"/>
        <v>9999990</v>
      </c>
      <c r="K277" s="106"/>
      <c r="L277" s="106"/>
      <c r="M277" s="78"/>
      <c r="N277" s="108"/>
    </row>
    <row r="278" spans="1:14" x14ac:dyDescent="0.25">
      <c r="A278" s="54" t="s">
        <v>281</v>
      </c>
      <c r="B278" s="55" t="s">
        <v>225</v>
      </c>
      <c r="C278" s="56" t="s">
        <v>382</v>
      </c>
      <c r="D278" s="57">
        <v>61180000</v>
      </c>
      <c r="E278" s="346">
        <v>2099000</v>
      </c>
      <c r="F278" s="58">
        <v>2099000</v>
      </c>
      <c r="G278" s="50">
        <f t="shared" si="45"/>
        <v>3.4308597580908797</v>
      </c>
      <c r="H278" s="50">
        <f t="shared" si="50"/>
        <v>100</v>
      </c>
      <c r="I278" s="51">
        <f t="shared" si="48"/>
        <v>59081000</v>
      </c>
      <c r="J278" s="51">
        <f t="shared" si="49"/>
        <v>0</v>
      </c>
      <c r="K278" s="106"/>
      <c r="L278" s="106"/>
      <c r="M278" s="78"/>
      <c r="N278" s="108"/>
    </row>
    <row r="279" spans="1:14" x14ac:dyDescent="0.25">
      <c r="A279" s="54" t="s">
        <v>282</v>
      </c>
      <c r="B279" s="55" t="s">
        <v>238</v>
      </c>
      <c r="C279" s="56" t="s">
        <v>68</v>
      </c>
      <c r="D279" s="57">
        <v>3750000</v>
      </c>
      <c r="E279" s="346">
        <v>2100000</v>
      </c>
      <c r="F279" s="58">
        <v>2100000</v>
      </c>
      <c r="G279" s="50">
        <f t="shared" si="45"/>
        <v>56.000000000000007</v>
      </c>
      <c r="H279" s="50">
        <f t="shared" si="50"/>
        <v>100</v>
      </c>
      <c r="I279" s="51">
        <f t="shared" si="48"/>
        <v>1650000</v>
      </c>
      <c r="J279" s="51">
        <f t="shared" si="49"/>
        <v>0</v>
      </c>
      <c r="K279" s="106"/>
      <c r="L279" s="106"/>
      <c r="M279" s="78"/>
      <c r="N279" s="108"/>
    </row>
    <row r="280" spans="1:14" ht="15.75" thickBot="1" x14ac:dyDescent="0.3">
      <c r="A280" s="70" t="s">
        <v>289</v>
      </c>
      <c r="B280" s="71" t="s">
        <v>226</v>
      </c>
      <c r="C280" s="72" t="s">
        <v>69</v>
      </c>
      <c r="D280" s="73">
        <v>68998000</v>
      </c>
      <c r="E280" s="364">
        <v>68998000</v>
      </c>
      <c r="F280" s="58"/>
      <c r="G280" s="75">
        <f t="shared" si="45"/>
        <v>0</v>
      </c>
      <c r="H280" s="75">
        <f t="shared" si="50"/>
        <v>0</v>
      </c>
      <c r="I280" s="76">
        <f t="shared" si="48"/>
        <v>68998000</v>
      </c>
      <c r="J280" s="51">
        <f>E280-F280</f>
        <v>68998000</v>
      </c>
      <c r="K280" s="156"/>
      <c r="L280" s="156"/>
      <c r="M280" s="79"/>
      <c r="N280" s="108"/>
    </row>
    <row r="281" spans="1:14" x14ac:dyDescent="0.25">
      <c r="A281" s="36">
        <v>38</v>
      </c>
      <c r="B281" s="37" t="s">
        <v>346</v>
      </c>
      <c r="C281" s="38" t="s">
        <v>37</v>
      </c>
      <c r="D281" s="39">
        <f>SUM(D282:D294)</f>
        <v>742777191</v>
      </c>
      <c r="E281" s="347">
        <f>SUM(E282:E294)</f>
        <v>621292409</v>
      </c>
      <c r="F281" s="39">
        <f>SUM(F282:F294)</f>
        <v>375245450</v>
      </c>
      <c r="G281" s="41">
        <f t="shared" si="45"/>
        <v>50.519247837269688</v>
      </c>
      <c r="H281" s="41">
        <f t="shared" si="50"/>
        <v>60.397559114552138</v>
      </c>
      <c r="I281" s="39">
        <f>SUM(I282:I294)</f>
        <v>367531741</v>
      </c>
      <c r="J281" s="39">
        <f>SUM(J282:J294)</f>
        <v>246046959</v>
      </c>
      <c r="K281" s="120"/>
      <c r="L281" s="43"/>
      <c r="M281" s="44"/>
      <c r="N281" s="108"/>
    </row>
    <row r="282" spans="1:14" x14ac:dyDescent="0.25">
      <c r="A282" s="54" t="s">
        <v>194</v>
      </c>
      <c r="B282" s="55" t="s">
        <v>195</v>
      </c>
      <c r="C282" s="56" t="s">
        <v>48</v>
      </c>
      <c r="D282" s="57">
        <v>8940750</v>
      </c>
      <c r="E282" s="346">
        <v>1918450</v>
      </c>
      <c r="F282" s="385">
        <v>1918450</v>
      </c>
      <c r="G282" s="50">
        <f t="shared" si="45"/>
        <v>21.457372144395045</v>
      </c>
      <c r="H282" s="50">
        <f t="shared" si="50"/>
        <v>100</v>
      </c>
      <c r="I282" s="51">
        <f t="shared" ref="I282:I294" si="51">D282-F282</f>
        <v>7022300</v>
      </c>
      <c r="J282" s="51">
        <f t="shared" ref="J282:J293" si="52">E282-F282</f>
        <v>0</v>
      </c>
      <c r="K282" s="59"/>
      <c r="L282" s="59"/>
      <c r="M282" s="78"/>
      <c r="N282" s="108"/>
    </row>
    <row r="283" spans="1:14" x14ac:dyDescent="0.25">
      <c r="A283" s="54" t="s">
        <v>196</v>
      </c>
      <c r="B283" s="55" t="s">
        <v>197</v>
      </c>
      <c r="C283" s="56" t="s">
        <v>49</v>
      </c>
      <c r="D283" s="57">
        <v>8001041</v>
      </c>
      <c r="E283" s="346">
        <v>849419</v>
      </c>
      <c r="F283" s="58"/>
      <c r="G283" s="50">
        <f t="shared" si="45"/>
        <v>0</v>
      </c>
      <c r="H283" s="50">
        <f t="shared" si="50"/>
        <v>0</v>
      </c>
      <c r="I283" s="51">
        <f t="shared" si="51"/>
        <v>8001041</v>
      </c>
      <c r="J283" s="51">
        <f t="shared" si="52"/>
        <v>849419</v>
      </c>
      <c r="K283" s="59"/>
      <c r="L283" s="59"/>
      <c r="M283" s="78"/>
      <c r="N283" s="108"/>
    </row>
    <row r="284" spans="1:14" x14ac:dyDescent="0.25">
      <c r="A284" s="54" t="s">
        <v>200</v>
      </c>
      <c r="B284" s="55" t="s">
        <v>235</v>
      </c>
      <c r="C284" s="56" t="s">
        <v>72</v>
      </c>
      <c r="D284" s="57">
        <v>462000</v>
      </c>
      <c r="E284" s="346">
        <v>220000</v>
      </c>
      <c r="F284" s="58">
        <v>220000</v>
      </c>
      <c r="G284" s="50">
        <f t="shared" si="45"/>
        <v>47.619047619047613</v>
      </c>
      <c r="H284" s="50">
        <f t="shared" si="50"/>
        <v>100</v>
      </c>
      <c r="I284" s="51">
        <f t="shared" si="51"/>
        <v>242000</v>
      </c>
      <c r="J284" s="51">
        <f t="shared" si="52"/>
        <v>0</v>
      </c>
      <c r="K284" s="59"/>
      <c r="L284" s="59"/>
      <c r="M284" s="78"/>
      <c r="N284" s="108"/>
    </row>
    <row r="285" spans="1:14" x14ac:dyDescent="0.25">
      <c r="A285" s="54" t="s">
        <v>202</v>
      </c>
      <c r="B285" s="55" t="s">
        <v>237</v>
      </c>
      <c r="C285" s="56" t="s">
        <v>63</v>
      </c>
      <c r="D285" s="57">
        <v>32825000</v>
      </c>
      <c r="E285" s="346">
        <v>18100000</v>
      </c>
      <c r="F285" s="58">
        <v>875000</v>
      </c>
      <c r="G285" s="50">
        <f t="shared" si="45"/>
        <v>2.6656511805026657</v>
      </c>
      <c r="H285" s="50">
        <f t="shared" si="50"/>
        <v>4.834254143646409</v>
      </c>
      <c r="I285" s="51">
        <f t="shared" si="51"/>
        <v>31950000</v>
      </c>
      <c r="J285" s="51">
        <f t="shared" si="52"/>
        <v>17225000</v>
      </c>
      <c r="K285" s="59"/>
      <c r="L285" s="59"/>
      <c r="M285" s="78"/>
      <c r="N285" s="108"/>
    </row>
    <row r="286" spans="1:14" ht="30" x14ac:dyDescent="0.25">
      <c r="A286" s="54" t="s">
        <v>204</v>
      </c>
      <c r="B286" s="55" t="s">
        <v>222</v>
      </c>
      <c r="C286" s="56" t="s">
        <v>65</v>
      </c>
      <c r="D286" s="57">
        <v>13000000</v>
      </c>
      <c r="E286" s="346">
        <v>12550000</v>
      </c>
      <c r="F286" s="58"/>
      <c r="G286" s="50">
        <f t="shared" si="45"/>
        <v>0</v>
      </c>
      <c r="H286" s="50">
        <f t="shared" si="50"/>
        <v>0</v>
      </c>
      <c r="I286" s="51">
        <f t="shared" si="51"/>
        <v>13000000</v>
      </c>
      <c r="J286" s="51">
        <f t="shared" si="52"/>
        <v>12550000</v>
      </c>
      <c r="K286" s="59"/>
      <c r="L286" s="59"/>
      <c r="M286" s="78"/>
      <c r="N286" s="108"/>
    </row>
    <row r="287" spans="1:14" ht="30" x14ac:dyDescent="0.25">
      <c r="A287" s="54" t="s">
        <v>206</v>
      </c>
      <c r="B287" s="55" t="s">
        <v>267</v>
      </c>
      <c r="C287" s="56" t="s">
        <v>99</v>
      </c>
      <c r="D287" s="57">
        <v>20850000</v>
      </c>
      <c r="E287" s="346">
        <v>6950000</v>
      </c>
      <c r="F287" s="58"/>
      <c r="G287" s="50">
        <f t="shared" si="45"/>
        <v>0</v>
      </c>
      <c r="H287" s="50">
        <f t="shared" si="50"/>
        <v>0</v>
      </c>
      <c r="I287" s="51">
        <f t="shared" si="51"/>
        <v>20850000</v>
      </c>
      <c r="J287" s="51">
        <f t="shared" si="52"/>
        <v>6950000</v>
      </c>
      <c r="K287" s="59"/>
      <c r="L287" s="59"/>
      <c r="M287" s="78"/>
      <c r="N287" s="108"/>
    </row>
    <row r="288" spans="1:14" x14ac:dyDescent="0.25">
      <c r="A288" s="54" t="s">
        <v>208</v>
      </c>
      <c r="B288" s="55" t="s">
        <v>255</v>
      </c>
      <c r="C288" s="56" t="s">
        <v>88</v>
      </c>
      <c r="D288" s="57">
        <v>1000000</v>
      </c>
      <c r="E288" s="346">
        <v>1000000</v>
      </c>
      <c r="F288" s="58"/>
      <c r="G288" s="50">
        <f t="shared" si="45"/>
        <v>0</v>
      </c>
      <c r="H288" s="50">
        <f t="shared" si="50"/>
        <v>0</v>
      </c>
      <c r="I288" s="51">
        <f t="shared" si="51"/>
        <v>1000000</v>
      </c>
      <c r="J288" s="51">
        <f t="shared" si="52"/>
        <v>1000000</v>
      </c>
      <c r="K288" s="59"/>
      <c r="L288" s="59"/>
      <c r="M288" s="78"/>
      <c r="N288" s="108"/>
    </row>
    <row r="289" spans="1:17" x14ac:dyDescent="0.25">
      <c r="A289" s="54" t="s">
        <v>212</v>
      </c>
      <c r="B289" s="55" t="s">
        <v>256</v>
      </c>
      <c r="C289" s="56" t="s">
        <v>89</v>
      </c>
      <c r="D289" s="57">
        <v>2250000</v>
      </c>
      <c r="E289" s="346">
        <v>1500000</v>
      </c>
      <c r="F289" s="58"/>
      <c r="G289" s="50">
        <f t="shared" si="45"/>
        <v>0</v>
      </c>
      <c r="H289" s="50">
        <f t="shared" si="50"/>
        <v>0</v>
      </c>
      <c r="I289" s="51">
        <f t="shared" si="51"/>
        <v>2250000</v>
      </c>
      <c r="J289" s="51">
        <f t="shared" si="52"/>
        <v>1500000</v>
      </c>
      <c r="K289" s="121"/>
      <c r="L289" s="121"/>
      <c r="M289" s="122"/>
      <c r="N289" s="108"/>
    </row>
    <row r="290" spans="1:17" ht="30" x14ac:dyDescent="0.25">
      <c r="A290" s="54" t="s">
        <v>214</v>
      </c>
      <c r="B290" s="55" t="s">
        <v>290</v>
      </c>
      <c r="C290" s="56" t="s">
        <v>374</v>
      </c>
      <c r="D290" s="57">
        <v>22500000</v>
      </c>
      <c r="E290" s="346">
        <v>15954540</v>
      </c>
      <c r="F290" s="58"/>
      <c r="G290" s="50">
        <f t="shared" si="45"/>
        <v>0</v>
      </c>
      <c r="H290" s="50">
        <f t="shared" si="50"/>
        <v>0</v>
      </c>
      <c r="I290" s="51">
        <f t="shared" si="51"/>
        <v>22500000</v>
      </c>
      <c r="J290" s="51">
        <f t="shared" si="52"/>
        <v>15954540</v>
      </c>
      <c r="K290" s="106"/>
      <c r="L290" s="106"/>
      <c r="M290" s="78"/>
      <c r="N290" s="108"/>
    </row>
    <row r="291" spans="1:17" s="103" customFormat="1" x14ac:dyDescent="0.25">
      <c r="A291" s="54" t="s">
        <v>216</v>
      </c>
      <c r="B291" s="55" t="s">
        <v>291</v>
      </c>
      <c r="C291" s="56" t="s">
        <v>109</v>
      </c>
      <c r="D291" s="57">
        <v>210000000</v>
      </c>
      <c r="E291" s="346">
        <v>290000000</v>
      </c>
      <c r="F291" s="58">
        <v>115000000</v>
      </c>
      <c r="G291" s="50">
        <f t="shared" si="45"/>
        <v>54.761904761904766</v>
      </c>
      <c r="H291" s="50">
        <f t="shared" si="50"/>
        <v>39.655172413793103</v>
      </c>
      <c r="I291" s="51">
        <f t="shared" si="51"/>
        <v>95000000</v>
      </c>
      <c r="J291" s="51">
        <f t="shared" si="52"/>
        <v>175000000</v>
      </c>
      <c r="K291" s="59"/>
      <c r="L291" s="59"/>
      <c r="M291" s="78"/>
      <c r="N291" s="104"/>
      <c r="O291" s="390"/>
      <c r="P291" s="390"/>
    </row>
    <row r="292" spans="1:17" x14ac:dyDescent="0.25">
      <c r="A292" s="54" t="s">
        <v>218</v>
      </c>
      <c r="B292" s="55" t="s">
        <v>225</v>
      </c>
      <c r="C292" s="56" t="s">
        <v>74</v>
      </c>
      <c r="D292" s="57">
        <v>62748400</v>
      </c>
      <c r="E292" s="346">
        <v>0</v>
      </c>
      <c r="F292" s="58"/>
      <c r="G292" s="50">
        <f t="shared" si="45"/>
        <v>0</v>
      </c>
      <c r="H292" s="50">
        <v>0</v>
      </c>
      <c r="I292" s="51">
        <f t="shared" si="51"/>
        <v>62748400</v>
      </c>
      <c r="J292" s="51">
        <f t="shared" si="52"/>
        <v>0</v>
      </c>
      <c r="K292" s="59"/>
      <c r="L292" s="59"/>
      <c r="M292" s="78"/>
      <c r="N292" s="108"/>
    </row>
    <row r="293" spans="1:17" x14ac:dyDescent="0.25">
      <c r="A293" s="54" t="s">
        <v>220</v>
      </c>
      <c r="B293" s="55" t="s">
        <v>238</v>
      </c>
      <c r="C293" s="56" t="s">
        <v>68</v>
      </c>
      <c r="D293" s="57">
        <v>10200000</v>
      </c>
      <c r="E293" s="346">
        <v>2250000</v>
      </c>
      <c r="F293" s="58">
        <v>2250000</v>
      </c>
      <c r="G293" s="50">
        <f t="shared" si="45"/>
        <v>22.058823529411764</v>
      </c>
      <c r="H293" s="50">
        <f t="shared" si="50"/>
        <v>100</v>
      </c>
      <c r="I293" s="51">
        <f t="shared" si="51"/>
        <v>7950000</v>
      </c>
      <c r="J293" s="51">
        <f t="shared" si="52"/>
        <v>0</v>
      </c>
      <c r="K293" s="59"/>
      <c r="L293" s="59"/>
      <c r="M293" s="78"/>
      <c r="N293" s="108"/>
    </row>
    <row r="294" spans="1:17" ht="15.75" thickBot="1" x14ac:dyDescent="0.3">
      <c r="A294" s="70" t="s">
        <v>251</v>
      </c>
      <c r="B294" s="71" t="s">
        <v>369</v>
      </c>
      <c r="C294" s="72" t="s">
        <v>370</v>
      </c>
      <c r="D294" s="73">
        <v>350000000</v>
      </c>
      <c r="E294" s="364">
        <v>270000000</v>
      </c>
      <c r="F294" s="385">
        <v>254982000</v>
      </c>
      <c r="G294" s="75">
        <f t="shared" si="45"/>
        <v>72.85199999999999</v>
      </c>
      <c r="H294" s="75">
        <f t="shared" si="50"/>
        <v>94.437777777777782</v>
      </c>
      <c r="I294" s="76">
        <f t="shared" si="51"/>
        <v>95018000</v>
      </c>
      <c r="J294" s="51">
        <f>E294-F294</f>
        <v>15018000</v>
      </c>
      <c r="K294" s="77"/>
      <c r="L294" s="77"/>
      <c r="M294" s="79"/>
      <c r="N294" s="108"/>
    </row>
    <row r="295" spans="1:17" x14ac:dyDescent="0.25">
      <c r="A295" s="36">
        <v>39</v>
      </c>
      <c r="B295" s="37" t="s">
        <v>347</v>
      </c>
      <c r="C295" s="38" t="s">
        <v>38</v>
      </c>
      <c r="D295" s="39">
        <f>SUM(D296:D304)</f>
        <v>296957500</v>
      </c>
      <c r="E295" s="347">
        <f>SUM(E296:E304)</f>
        <v>126508840</v>
      </c>
      <c r="F295" s="39">
        <f>SUM(F296:F304)</f>
        <v>39287746</v>
      </c>
      <c r="G295" s="42">
        <f t="shared" si="45"/>
        <v>13.230090501165993</v>
      </c>
      <c r="H295" s="42">
        <f t="shared" si="50"/>
        <v>31.055336528261584</v>
      </c>
      <c r="I295" s="39">
        <f>SUM(I296:I304)</f>
        <v>257669754</v>
      </c>
      <c r="J295" s="39">
        <f>SUM(J296:J304)</f>
        <v>87221094</v>
      </c>
      <c r="K295" s="134"/>
      <c r="L295" s="43"/>
      <c r="M295" s="44"/>
      <c r="N295" s="108"/>
      <c r="Q295" s="3"/>
    </row>
    <row r="296" spans="1:17" x14ac:dyDescent="0.25">
      <c r="A296" s="54" t="s">
        <v>194</v>
      </c>
      <c r="B296" s="55" t="s">
        <v>195</v>
      </c>
      <c r="C296" s="56" t="s">
        <v>48</v>
      </c>
      <c r="D296" s="57">
        <v>21756260</v>
      </c>
      <c r="E296" s="346">
        <v>4448100</v>
      </c>
      <c r="F296" s="58">
        <v>1938746</v>
      </c>
      <c r="G296" s="50">
        <f t="shared" si="45"/>
        <v>8.91120992302905</v>
      </c>
      <c r="H296" s="50">
        <f t="shared" si="50"/>
        <v>43.585935567995328</v>
      </c>
      <c r="I296" s="51">
        <f t="shared" ref="I296:I304" si="53">D296-F296</f>
        <v>19817514</v>
      </c>
      <c r="J296" s="51">
        <f t="shared" ref="J296:J303" si="54">E296-F296</f>
        <v>2509354</v>
      </c>
      <c r="K296" s="59"/>
      <c r="L296" s="59"/>
      <c r="M296" s="78"/>
      <c r="N296" s="108"/>
      <c r="Q296" s="3"/>
    </row>
    <row r="297" spans="1:17" x14ac:dyDescent="0.25">
      <c r="A297" s="54" t="s">
        <v>196</v>
      </c>
      <c r="B297" s="55" t="s">
        <v>197</v>
      </c>
      <c r="C297" s="56" t="s">
        <v>49</v>
      </c>
      <c r="D297" s="57">
        <v>16689300</v>
      </c>
      <c r="E297" s="346">
        <v>4320740</v>
      </c>
      <c r="F297" s="58">
        <v>1950000</v>
      </c>
      <c r="G297" s="50">
        <f t="shared" si="45"/>
        <v>11.684132947457353</v>
      </c>
      <c r="H297" s="50">
        <f t="shared" si="50"/>
        <v>45.13115808866074</v>
      </c>
      <c r="I297" s="51">
        <f t="shared" si="53"/>
        <v>14739300</v>
      </c>
      <c r="J297" s="51">
        <f t="shared" si="54"/>
        <v>2370740</v>
      </c>
      <c r="K297" s="59"/>
      <c r="L297" s="59"/>
      <c r="M297" s="78"/>
      <c r="N297" s="108"/>
      <c r="Q297" s="3"/>
    </row>
    <row r="298" spans="1:17" x14ac:dyDescent="0.25">
      <c r="A298" s="54" t="s">
        <v>200</v>
      </c>
      <c r="B298" s="55" t="s">
        <v>235</v>
      </c>
      <c r="C298" s="56" t="s">
        <v>72</v>
      </c>
      <c r="D298" s="57">
        <v>1100000</v>
      </c>
      <c r="E298" s="346">
        <v>1100000</v>
      </c>
      <c r="F298" s="58">
        <v>550000</v>
      </c>
      <c r="G298" s="50">
        <f t="shared" si="45"/>
        <v>50</v>
      </c>
      <c r="H298" s="50">
        <f t="shared" si="50"/>
        <v>50</v>
      </c>
      <c r="I298" s="51">
        <f t="shared" si="53"/>
        <v>550000</v>
      </c>
      <c r="J298" s="51">
        <f t="shared" si="54"/>
        <v>550000</v>
      </c>
      <c r="K298" s="59"/>
      <c r="L298" s="59"/>
      <c r="M298" s="78"/>
      <c r="N298" s="108"/>
    </row>
    <row r="299" spans="1:17" x14ac:dyDescent="0.25">
      <c r="A299" s="54" t="s">
        <v>202</v>
      </c>
      <c r="B299" s="55" t="s">
        <v>237</v>
      </c>
      <c r="C299" s="56" t="s">
        <v>63</v>
      </c>
      <c r="D299" s="57">
        <v>55500000</v>
      </c>
      <c r="E299" s="346">
        <v>37000000</v>
      </c>
      <c r="F299" s="58">
        <v>759000</v>
      </c>
      <c r="G299" s="50">
        <f t="shared" si="45"/>
        <v>1.3675675675675676</v>
      </c>
      <c r="H299" s="50">
        <f t="shared" si="50"/>
        <v>2.0513513513513515</v>
      </c>
      <c r="I299" s="51">
        <f t="shared" si="53"/>
        <v>54741000</v>
      </c>
      <c r="J299" s="51">
        <f t="shared" si="54"/>
        <v>36241000</v>
      </c>
      <c r="K299" s="59"/>
      <c r="L299" s="59"/>
      <c r="M299" s="78"/>
      <c r="N299" s="108"/>
    </row>
    <row r="300" spans="1:17" x14ac:dyDescent="0.25">
      <c r="A300" s="54" t="s">
        <v>204</v>
      </c>
      <c r="B300" s="55" t="s">
        <v>231</v>
      </c>
      <c r="C300" s="56" t="s">
        <v>64</v>
      </c>
      <c r="D300" s="57">
        <v>1650000</v>
      </c>
      <c r="E300" s="346">
        <v>1100000</v>
      </c>
      <c r="F300" s="58"/>
      <c r="G300" s="50">
        <f t="shared" si="45"/>
        <v>0</v>
      </c>
      <c r="H300" s="50">
        <f t="shared" si="50"/>
        <v>0</v>
      </c>
      <c r="I300" s="51">
        <f t="shared" si="53"/>
        <v>1650000</v>
      </c>
      <c r="J300" s="51">
        <f t="shared" si="54"/>
        <v>1100000</v>
      </c>
      <c r="K300" s="59"/>
      <c r="L300" s="59"/>
      <c r="M300" s="78"/>
      <c r="N300" s="108"/>
    </row>
    <row r="301" spans="1:17" ht="30" x14ac:dyDescent="0.25">
      <c r="A301" s="54" t="s">
        <v>206</v>
      </c>
      <c r="B301" s="55" t="s">
        <v>222</v>
      </c>
      <c r="C301" s="56" t="s">
        <v>65</v>
      </c>
      <c r="D301" s="57">
        <v>115850000</v>
      </c>
      <c r="E301" s="346">
        <v>59900000</v>
      </c>
      <c r="F301" s="58">
        <v>16950000</v>
      </c>
      <c r="G301" s="50">
        <f t="shared" si="45"/>
        <v>14.630988347000432</v>
      </c>
      <c r="H301" s="50">
        <f t="shared" si="50"/>
        <v>28.297161936560933</v>
      </c>
      <c r="I301" s="51">
        <f t="shared" si="53"/>
        <v>98900000</v>
      </c>
      <c r="J301" s="51">
        <f t="shared" si="54"/>
        <v>42950000</v>
      </c>
      <c r="K301" s="59"/>
      <c r="L301" s="59"/>
      <c r="M301" s="78"/>
      <c r="N301" s="108"/>
    </row>
    <row r="302" spans="1:17" x14ac:dyDescent="0.25">
      <c r="A302" s="54" t="s">
        <v>208</v>
      </c>
      <c r="B302" s="55" t="s">
        <v>256</v>
      </c>
      <c r="C302" s="56" t="s">
        <v>89</v>
      </c>
      <c r="D302" s="57">
        <v>1500000</v>
      </c>
      <c r="E302" s="346">
        <v>1500000</v>
      </c>
      <c r="F302" s="58"/>
      <c r="G302" s="50">
        <f t="shared" si="45"/>
        <v>0</v>
      </c>
      <c r="H302" s="50">
        <f t="shared" si="50"/>
        <v>0</v>
      </c>
      <c r="I302" s="51">
        <f t="shared" si="53"/>
        <v>1500000</v>
      </c>
      <c r="J302" s="51">
        <f t="shared" si="54"/>
        <v>1500000</v>
      </c>
      <c r="K302" s="59"/>
      <c r="L302" s="59"/>
      <c r="M302" s="78"/>
      <c r="N302" s="108"/>
    </row>
    <row r="303" spans="1:17" x14ac:dyDescent="0.25">
      <c r="A303" s="54" t="s">
        <v>210</v>
      </c>
      <c r="B303" s="55" t="s">
        <v>225</v>
      </c>
      <c r="C303" s="56" t="s">
        <v>74</v>
      </c>
      <c r="D303" s="57">
        <v>67911940</v>
      </c>
      <c r="E303" s="346">
        <v>16390000</v>
      </c>
      <c r="F303" s="58">
        <v>16390000</v>
      </c>
      <c r="G303" s="50">
        <f t="shared" si="45"/>
        <v>24.134194958942416</v>
      </c>
      <c r="H303" s="50">
        <f t="shared" si="50"/>
        <v>100</v>
      </c>
      <c r="I303" s="51">
        <f t="shared" si="53"/>
        <v>51521940</v>
      </c>
      <c r="J303" s="51">
        <f t="shared" si="54"/>
        <v>0</v>
      </c>
      <c r="K303" s="59"/>
      <c r="L303" s="59"/>
      <c r="M303" s="78"/>
      <c r="N303" s="108"/>
    </row>
    <row r="304" spans="1:17" ht="15.75" thickBot="1" x14ac:dyDescent="0.3">
      <c r="A304" s="70" t="s">
        <v>212</v>
      </c>
      <c r="B304" s="71" t="s">
        <v>238</v>
      </c>
      <c r="C304" s="72" t="s">
        <v>68</v>
      </c>
      <c r="D304" s="73">
        <v>15000000</v>
      </c>
      <c r="E304" s="346">
        <v>750000</v>
      </c>
      <c r="F304" s="385">
        <v>750000</v>
      </c>
      <c r="G304" s="75">
        <f t="shared" si="45"/>
        <v>5</v>
      </c>
      <c r="H304" s="75">
        <f t="shared" si="50"/>
        <v>100</v>
      </c>
      <c r="I304" s="76">
        <f t="shared" si="53"/>
        <v>14250000</v>
      </c>
      <c r="J304" s="51">
        <f>E304-F304</f>
        <v>0</v>
      </c>
      <c r="K304" s="77"/>
      <c r="L304" s="77"/>
      <c r="M304" s="79"/>
      <c r="N304" s="108"/>
    </row>
    <row r="305" spans="1:17" x14ac:dyDescent="0.25">
      <c r="A305" s="36">
        <v>40</v>
      </c>
      <c r="B305" s="37" t="s">
        <v>348</v>
      </c>
      <c r="C305" s="38" t="s">
        <v>39</v>
      </c>
      <c r="D305" s="39">
        <f>SUM(D306:D315)</f>
        <v>54879700</v>
      </c>
      <c r="E305" s="347">
        <f>SUM(E306:E315)</f>
        <v>31707530</v>
      </c>
      <c r="F305" s="39">
        <f>SUM(F306:F315)</f>
        <v>1542530</v>
      </c>
      <c r="G305" s="42">
        <f t="shared" si="45"/>
        <v>2.8107478721640242</v>
      </c>
      <c r="H305" s="42">
        <f t="shared" si="50"/>
        <v>4.8648696382215837</v>
      </c>
      <c r="I305" s="39">
        <f>SUM(I306:I315)</f>
        <v>53337170</v>
      </c>
      <c r="J305" s="39">
        <f>SUM(J306:J315)</f>
        <v>30165000</v>
      </c>
      <c r="K305" s="157"/>
      <c r="L305" s="43"/>
      <c r="M305" s="44"/>
      <c r="N305" s="108"/>
    </row>
    <row r="306" spans="1:17" x14ac:dyDescent="0.25">
      <c r="A306" s="54" t="s">
        <v>194</v>
      </c>
      <c r="B306" s="55" t="s">
        <v>195</v>
      </c>
      <c r="C306" s="56" t="s">
        <v>48</v>
      </c>
      <c r="D306" s="57">
        <v>2286650</v>
      </c>
      <c r="E306" s="346">
        <v>462530</v>
      </c>
      <c r="F306" s="58">
        <v>462530</v>
      </c>
      <c r="G306" s="50">
        <f t="shared" si="45"/>
        <v>20.227406905298142</v>
      </c>
      <c r="H306" s="50">
        <f t="shared" si="50"/>
        <v>100</v>
      </c>
      <c r="I306" s="51">
        <f t="shared" ref="I306:I315" si="55">D306-F306</f>
        <v>1824120</v>
      </c>
      <c r="J306" s="51">
        <f t="shared" ref="J306:J314" si="56">E306-F306</f>
        <v>0</v>
      </c>
      <c r="K306" s="59"/>
      <c r="L306" s="59"/>
      <c r="M306" s="78"/>
      <c r="N306" s="108"/>
    </row>
    <row r="307" spans="1:17" x14ac:dyDescent="0.25">
      <c r="A307" s="54" t="s">
        <v>196</v>
      </c>
      <c r="B307" s="55" t="s">
        <v>197</v>
      </c>
      <c r="C307" s="56" t="s">
        <v>49</v>
      </c>
      <c r="D307" s="57">
        <v>1113030</v>
      </c>
      <c r="E307" s="346">
        <v>330000</v>
      </c>
      <c r="F307" s="58">
        <v>330000</v>
      </c>
      <c r="G307" s="50">
        <f t="shared" si="45"/>
        <v>29.648796528395462</v>
      </c>
      <c r="H307" s="50">
        <f t="shared" si="50"/>
        <v>100</v>
      </c>
      <c r="I307" s="51">
        <f t="shared" si="55"/>
        <v>783030</v>
      </c>
      <c r="J307" s="51">
        <f t="shared" si="56"/>
        <v>0</v>
      </c>
      <c r="K307" s="59"/>
      <c r="L307" s="59"/>
      <c r="M307" s="78"/>
      <c r="N307" s="108"/>
    </row>
    <row r="308" spans="1:17" x14ac:dyDescent="0.25">
      <c r="A308" s="54" t="s">
        <v>200</v>
      </c>
      <c r="B308" s="55" t="s">
        <v>237</v>
      </c>
      <c r="C308" s="56" t="s">
        <v>63</v>
      </c>
      <c r="D308" s="57">
        <v>25680000</v>
      </c>
      <c r="E308" s="346">
        <v>13575000</v>
      </c>
      <c r="F308" s="58"/>
      <c r="G308" s="50">
        <f t="shared" ref="G308:G356" si="57">F308/D308*100</f>
        <v>0</v>
      </c>
      <c r="H308" s="50">
        <f t="shared" si="50"/>
        <v>0</v>
      </c>
      <c r="I308" s="51">
        <f t="shared" si="55"/>
        <v>25680000</v>
      </c>
      <c r="J308" s="51">
        <f t="shared" si="56"/>
        <v>13575000</v>
      </c>
      <c r="K308" s="59"/>
      <c r="L308" s="59"/>
      <c r="M308" s="78"/>
      <c r="N308" s="108"/>
    </row>
    <row r="309" spans="1:17" x14ac:dyDescent="0.25">
      <c r="A309" s="54" t="s">
        <v>202</v>
      </c>
      <c r="B309" s="55" t="s">
        <v>231</v>
      </c>
      <c r="C309" s="56" t="s">
        <v>64</v>
      </c>
      <c r="D309" s="57">
        <v>1650000</v>
      </c>
      <c r="E309" s="346">
        <v>1100000</v>
      </c>
      <c r="F309" s="58"/>
      <c r="G309" s="50">
        <f t="shared" si="57"/>
        <v>0</v>
      </c>
      <c r="H309" s="50">
        <f t="shared" si="50"/>
        <v>0</v>
      </c>
      <c r="I309" s="51">
        <f t="shared" si="55"/>
        <v>1650000</v>
      </c>
      <c r="J309" s="51">
        <f t="shared" si="56"/>
        <v>1100000</v>
      </c>
      <c r="K309" s="59"/>
      <c r="L309" s="59"/>
      <c r="M309" s="78"/>
      <c r="N309" s="108"/>
    </row>
    <row r="310" spans="1:17" ht="30" x14ac:dyDescent="0.25">
      <c r="A310" s="54" t="s">
        <v>204</v>
      </c>
      <c r="B310" s="55" t="s">
        <v>222</v>
      </c>
      <c r="C310" s="56" t="s">
        <v>65</v>
      </c>
      <c r="D310" s="57">
        <v>15300000</v>
      </c>
      <c r="E310" s="346">
        <v>9300000</v>
      </c>
      <c r="F310" s="386"/>
      <c r="G310" s="50">
        <f t="shared" si="57"/>
        <v>0</v>
      </c>
      <c r="H310" s="50">
        <f t="shared" si="50"/>
        <v>0</v>
      </c>
      <c r="I310" s="51">
        <f t="shared" si="55"/>
        <v>15300000</v>
      </c>
      <c r="J310" s="51">
        <f t="shared" si="56"/>
        <v>9300000</v>
      </c>
      <c r="K310" s="59"/>
      <c r="L310" s="59"/>
      <c r="M310" s="78"/>
      <c r="N310" s="108"/>
    </row>
    <row r="311" spans="1:17" x14ac:dyDescent="0.25">
      <c r="A311" s="54" t="s">
        <v>206</v>
      </c>
      <c r="B311" s="55" t="s">
        <v>270</v>
      </c>
      <c r="C311" s="56" t="s">
        <v>102</v>
      </c>
      <c r="D311" s="57">
        <v>4000000</v>
      </c>
      <c r="E311" s="346">
        <v>4000000</v>
      </c>
      <c r="F311" s="386"/>
      <c r="G311" s="50">
        <f t="shared" si="57"/>
        <v>0</v>
      </c>
      <c r="H311" s="50">
        <f t="shared" si="50"/>
        <v>0</v>
      </c>
      <c r="I311" s="51">
        <f t="shared" si="55"/>
        <v>4000000</v>
      </c>
      <c r="J311" s="51">
        <f t="shared" si="56"/>
        <v>4000000</v>
      </c>
      <c r="K311" s="59"/>
      <c r="L311" s="59"/>
      <c r="M311" s="78"/>
      <c r="N311" s="108"/>
    </row>
    <row r="312" spans="1:17" x14ac:dyDescent="0.25">
      <c r="A312" s="54" t="s">
        <v>208</v>
      </c>
      <c r="B312" s="55" t="s">
        <v>272</v>
      </c>
      <c r="C312" s="56" t="s">
        <v>157</v>
      </c>
      <c r="D312" s="57">
        <v>300000</v>
      </c>
      <c r="E312" s="346">
        <v>300000</v>
      </c>
      <c r="F312" s="386"/>
      <c r="G312" s="50">
        <f t="shared" si="57"/>
        <v>0</v>
      </c>
      <c r="H312" s="50">
        <f t="shared" si="50"/>
        <v>0</v>
      </c>
      <c r="I312" s="51">
        <f t="shared" si="55"/>
        <v>300000</v>
      </c>
      <c r="J312" s="51">
        <f t="shared" si="56"/>
        <v>300000</v>
      </c>
      <c r="K312" s="59"/>
      <c r="L312" s="59"/>
      <c r="M312" s="78"/>
      <c r="N312" s="108"/>
    </row>
    <row r="313" spans="1:17" x14ac:dyDescent="0.25">
      <c r="A313" s="54" t="s">
        <v>210</v>
      </c>
      <c r="B313" s="55" t="s">
        <v>256</v>
      </c>
      <c r="C313" s="56" t="s">
        <v>89</v>
      </c>
      <c r="D313" s="57">
        <v>750000</v>
      </c>
      <c r="E313" s="346">
        <v>1050000</v>
      </c>
      <c r="F313" s="386"/>
      <c r="G313" s="50">
        <f t="shared" si="57"/>
        <v>0</v>
      </c>
      <c r="H313" s="50">
        <f t="shared" si="50"/>
        <v>0</v>
      </c>
      <c r="I313" s="51">
        <f t="shared" si="55"/>
        <v>750000</v>
      </c>
      <c r="J313" s="51">
        <f t="shared" si="56"/>
        <v>1050000</v>
      </c>
      <c r="K313" s="59"/>
      <c r="L313" s="59"/>
      <c r="M313" s="78"/>
      <c r="N313" s="108"/>
    </row>
    <row r="314" spans="1:17" x14ac:dyDescent="0.25">
      <c r="A314" s="54" t="s">
        <v>212</v>
      </c>
      <c r="B314" s="55" t="s">
        <v>225</v>
      </c>
      <c r="C314" s="56" t="s">
        <v>74</v>
      </c>
      <c r="D314" s="57">
        <v>1250020</v>
      </c>
      <c r="E314" s="346">
        <v>840000</v>
      </c>
      <c r="F314" s="386"/>
      <c r="G314" s="50">
        <f t="shared" si="57"/>
        <v>0</v>
      </c>
      <c r="H314" s="50">
        <f t="shared" si="50"/>
        <v>0</v>
      </c>
      <c r="I314" s="51">
        <f t="shared" si="55"/>
        <v>1250020</v>
      </c>
      <c r="J314" s="51">
        <f t="shared" si="56"/>
        <v>840000</v>
      </c>
      <c r="K314" s="59"/>
      <c r="L314" s="59"/>
      <c r="M314" s="78"/>
      <c r="N314" s="108"/>
    </row>
    <row r="315" spans="1:17" ht="15.75" thickBot="1" x14ac:dyDescent="0.3">
      <c r="A315" s="135" t="s">
        <v>214</v>
      </c>
      <c r="B315" s="136" t="s">
        <v>238</v>
      </c>
      <c r="C315" s="137" t="s">
        <v>68</v>
      </c>
      <c r="D315" s="138">
        <v>2550000</v>
      </c>
      <c r="E315" s="366">
        <v>750000</v>
      </c>
      <c r="F315" s="385">
        <v>750000</v>
      </c>
      <c r="G315" s="139">
        <f t="shared" si="57"/>
        <v>29.411764705882355</v>
      </c>
      <c r="H315" s="139">
        <f t="shared" si="50"/>
        <v>100</v>
      </c>
      <c r="I315" s="140">
        <f t="shared" si="55"/>
        <v>1800000</v>
      </c>
      <c r="J315" s="51">
        <f>E315-F315</f>
        <v>0</v>
      </c>
      <c r="K315" s="141"/>
      <c r="L315" s="141"/>
      <c r="M315" s="142"/>
      <c r="N315" s="108"/>
    </row>
    <row r="316" spans="1:17" ht="15.75" thickBot="1" x14ac:dyDescent="0.3">
      <c r="A316" s="123" t="s">
        <v>120</v>
      </c>
      <c r="B316" s="124" t="s">
        <v>145</v>
      </c>
      <c r="C316" s="125" t="s">
        <v>187</v>
      </c>
      <c r="D316" s="126">
        <f>D317+D326+D341+D353+D363</f>
        <v>1919748200</v>
      </c>
      <c r="E316" s="371">
        <f>E317+E326+E341+E353+E363</f>
        <v>1118847260</v>
      </c>
      <c r="F316" s="126">
        <f>F317+F326+F341+F353+F363</f>
        <v>243870700</v>
      </c>
      <c r="G316" s="128">
        <f t="shared" si="57"/>
        <v>12.703264938599759</v>
      </c>
      <c r="H316" s="128">
        <f t="shared" si="50"/>
        <v>21.796603407689446</v>
      </c>
      <c r="I316" s="126">
        <f>I317+I326+I341+I353+I363</f>
        <v>1675877500</v>
      </c>
      <c r="J316" s="126">
        <f>J317+J326+J341+J353+J363</f>
        <v>874976560</v>
      </c>
      <c r="K316" s="158"/>
      <c r="L316" s="158"/>
      <c r="M316" s="131"/>
      <c r="N316" s="108"/>
    </row>
    <row r="317" spans="1:17" x14ac:dyDescent="0.25">
      <c r="A317" s="109">
        <v>41</v>
      </c>
      <c r="B317" s="110" t="s">
        <v>349</v>
      </c>
      <c r="C317" s="111" t="s">
        <v>40</v>
      </c>
      <c r="D317" s="112">
        <f>SUM(D318:D325)</f>
        <v>206887270</v>
      </c>
      <c r="E317" s="370">
        <f>SUM(E318:E325)</f>
        <v>142551940</v>
      </c>
      <c r="F317" s="112">
        <f>SUM(F318:F325)</f>
        <v>19222000</v>
      </c>
      <c r="G317" s="113">
        <f t="shared" si="57"/>
        <v>9.2910501453279366</v>
      </c>
      <c r="H317" s="113">
        <f t="shared" si="50"/>
        <v>13.484207931509035</v>
      </c>
      <c r="I317" s="112">
        <f>SUM(I318:I325)</f>
        <v>187665270</v>
      </c>
      <c r="J317" s="112">
        <f>SUM(J318:J325)</f>
        <v>123329940</v>
      </c>
      <c r="K317" s="132"/>
      <c r="L317" s="43"/>
      <c r="M317" s="116"/>
      <c r="N317" s="108"/>
      <c r="Q317" s="3"/>
    </row>
    <row r="318" spans="1:17" x14ac:dyDescent="0.25">
      <c r="A318" s="54" t="s">
        <v>194</v>
      </c>
      <c r="B318" s="55" t="s">
        <v>195</v>
      </c>
      <c r="C318" s="56" t="s">
        <v>48</v>
      </c>
      <c r="D318" s="107">
        <v>16974050</v>
      </c>
      <c r="E318" s="369">
        <v>4301940</v>
      </c>
      <c r="F318" s="58">
        <v>255000</v>
      </c>
      <c r="G318" s="50">
        <f t="shared" si="57"/>
        <v>1.5022932063944667</v>
      </c>
      <c r="H318" s="50">
        <f t="shared" si="50"/>
        <v>5.9275582644109406</v>
      </c>
      <c r="I318" s="51">
        <f t="shared" ref="I318:I325" si="58">D318-F318</f>
        <v>16719050</v>
      </c>
      <c r="J318" s="51">
        <f t="shared" ref="J318:J324" si="59">E318-F318</f>
        <v>4046940</v>
      </c>
      <c r="K318" s="59"/>
      <c r="L318" s="59"/>
      <c r="M318" s="78"/>
      <c r="N318" s="108"/>
      <c r="Q318" s="3"/>
    </row>
    <row r="319" spans="1:17" x14ac:dyDescent="0.25">
      <c r="A319" s="54" t="s">
        <v>196</v>
      </c>
      <c r="B319" s="55" t="s">
        <v>197</v>
      </c>
      <c r="C319" s="56" t="s">
        <v>49</v>
      </c>
      <c r="D319" s="107">
        <v>4800000</v>
      </c>
      <c r="E319" s="369">
        <v>4800000</v>
      </c>
      <c r="F319" s="58">
        <v>567000</v>
      </c>
      <c r="G319" s="50">
        <f t="shared" si="57"/>
        <v>11.8125</v>
      </c>
      <c r="H319" s="50">
        <f t="shared" si="50"/>
        <v>11.8125</v>
      </c>
      <c r="I319" s="51">
        <f t="shared" si="58"/>
        <v>4233000</v>
      </c>
      <c r="J319" s="51">
        <f t="shared" si="59"/>
        <v>4233000</v>
      </c>
      <c r="K319" s="59"/>
      <c r="L319" s="59"/>
      <c r="M319" s="78"/>
      <c r="N319" s="108"/>
      <c r="Q319" s="3"/>
    </row>
    <row r="320" spans="1:17" x14ac:dyDescent="0.25">
      <c r="A320" s="54" t="s">
        <v>200</v>
      </c>
      <c r="B320" s="55" t="s">
        <v>235</v>
      </c>
      <c r="C320" s="56" t="s">
        <v>72</v>
      </c>
      <c r="D320" s="107">
        <v>2750000</v>
      </c>
      <c r="E320" s="369">
        <v>2750000</v>
      </c>
      <c r="F320" s="58">
        <v>550000</v>
      </c>
      <c r="G320" s="50">
        <f t="shared" si="57"/>
        <v>20</v>
      </c>
      <c r="H320" s="50">
        <f t="shared" si="50"/>
        <v>20</v>
      </c>
      <c r="I320" s="51">
        <f t="shared" si="58"/>
        <v>2200000</v>
      </c>
      <c r="J320" s="51">
        <f t="shared" si="59"/>
        <v>2200000</v>
      </c>
      <c r="K320" s="59"/>
      <c r="L320" s="59"/>
      <c r="M320" s="78"/>
      <c r="N320" s="108"/>
    </row>
    <row r="321" spans="1:14" x14ac:dyDescent="0.25">
      <c r="A321" s="54" t="s">
        <v>202</v>
      </c>
      <c r="B321" s="55" t="s">
        <v>237</v>
      </c>
      <c r="C321" s="56" t="s">
        <v>63</v>
      </c>
      <c r="D321" s="107">
        <v>78200000</v>
      </c>
      <c r="E321" s="369">
        <v>65700000</v>
      </c>
      <c r="F321" s="58">
        <v>9000000</v>
      </c>
      <c r="G321" s="50">
        <f t="shared" si="57"/>
        <v>11.508951406649617</v>
      </c>
      <c r="H321" s="50">
        <f t="shared" si="50"/>
        <v>13.698630136986301</v>
      </c>
      <c r="I321" s="51">
        <f t="shared" si="58"/>
        <v>69200000</v>
      </c>
      <c r="J321" s="51">
        <f t="shared" si="59"/>
        <v>56700000</v>
      </c>
      <c r="K321" s="59"/>
      <c r="L321" s="59"/>
      <c r="M321" s="78"/>
      <c r="N321" s="108"/>
    </row>
    <row r="322" spans="1:14" ht="30" x14ac:dyDescent="0.25">
      <c r="A322" s="54" t="s">
        <v>204</v>
      </c>
      <c r="B322" s="55" t="s">
        <v>222</v>
      </c>
      <c r="C322" s="56" t="s">
        <v>65</v>
      </c>
      <c r="D322" s="107">
        <v>50000000</v>
      </c>
      <c r="E322" s="369">
        <v>39500000</v>
      </c>
      <c r="F322" s="58">
        <v>4250000</v>
      </c>
      <c r="G322" s="50">
        <f t="shared" si="57"/>
        <v>8.5</v>
      </c>
      <c r="H322" s="50">
        <f t="shared" si="50"/>
        <v>10.759493670886076</v>
      </c>
      <c r="I322" s="51">
        <f t="shared" si="58"/>
        <v>45750000</v>
      </c>
      <c r="J322" s="51">
        <f t="shared" si="59"/>
        <v>35250000</v>
      </c>
      <c r="K322" s="59"/>
      <c r="L322" s="59"/>
      <c r="M322" s="78"/>
      <c r="N322" s="108"/>
    </row>
    <row r="323" spans="1:14" ht="30" x14ac:dyDescent="0.25">
      <c r="A323" s="54" t="s">
        <v>206</v>
      </c>
      <c r="B323" s="55" t="s">
        <v>267</v>
      </c>
      <c r="C323" s="56" t="s">
        <v>99</v>
      </c>
      <c r="D323" s="107">
        <v>25500000</v>
      </c>
      <c r="E323" s="369">
        <v>25500000</v>
      </c>
      <c r="F323" s="58">
        <v>4600000</v>
      </c>
      <c r="G323" s="50">
        <f t="shared" si="57"/>
        <v>18.03921568627451</v>
      </c>
      <c r="H323" s="50">
        <f t="shared" si="50"/>
        <v>18.03921568627451</v>
      </c>
      <c r="I323" s="51">
        <f t="shared" si="58"/>
        <v>20900000</v>
      </c>
      <c r="J323" s="51">
        <f t="shared" si="59"/>
        <v>20900000</v>
      </c>
      <c r="K323" s="121"/>
      <c r="L323" s="121"/>
      <c r="M323" s="122"/>
      <c r="N323" s="108"/>
    </row>
    <row r="324" spans="1:14" x14ac:dyDescent="0.25">
      <c r="A324" s="54" t="s">
        <v>208</v>
      </c>
      <c r="B324" s="55" t="s">
        <v>225</v>
      </c>
      <c r="C324" s="56" t="s">
        <v>74</v>
      </c>
      <c r="D324" s="107">
        <v>25138220</v>
      </c>
      <c r="E324" s="369">
        <v>0</v>
      </c>
      <c r="F324" s="386"/>
      <c r="G324" s="50">
        <f t="shared" si="57"/>
        <v>0</v>
      </c>
      <c r="H324" s="50">
        <v>0</v>
      </c>
      <c r="I324" s="51">
        <f t="shared" si="58"/>
        <v>25138220</v>
      </c>
      <c r="J324" s="51">
        <f t="shared" si="59"/>
        <v>0</v>
      </c>
      <c r="K324" s="59"/>
      <c r="L324" s="59"/>
      <c r="M324" s="78"/>
      <c r="N324" s="108"/>
    </row>
    <row r="325" spans="1:14" ht="15.75" thickBot="1" x14ac:dyDescent="0.3">
      <c r="A325" s="70" t="s">
        <v>210</v>
      </c>
      <c r="B325" s="71" t="s">
        <v>238</v>
      </c>
      <c r="C325" s="72" t="s">
        <v>68</v>
      </c>
      <c r="D325" s="159">
        <v>3525000</v>
      </c>
      <c r="E325" s="375">
        <v>0</v>
      </c>
      <c r="F325" s="90"/>
      <c r="G325" s="75">
        <f t="shared" si="57"/>
        <v>0</v>
      </c>
      <c r="H325" s="75">
        <v>0</v>
      </c>
      <c r="I325" s="76">
        <f t="shared" si="58"/>
        <v>3525000</v>
      </c>
      <c r="J325" s="51">
        <f>E325-F325</f>
        <v>0</v>
      </c>
      <c r="K325" s="77"/>
      <c r="L325" s="77"/>
      <c r="M325" s="79"/>
      <c r="N325" s="108"/>
    </row>
    <row r="326" spans="1:14" x14ac:dyDescent="0.25">
      <c r="A326" s="36">
        <v>42</v>
      </c>
      <c r="B326" s="37" t="s">
        <v>350</v>
      </c>
      <c r="C326" s="38" t="s">
        <v>188</v>
      </c>
      <c r="D326" s="39">
        <f>SUM(D327:D340)</f>
        <v>1091979710</v>
      </c>
      <c r="E326" s="347">
        <f>SUM(E327:E340)</f>
        <v>631650620</v>
      </c>
      <c r="F326" s="39">
        <f>SUM(F327:F340)</f>
        <v>141211700</v>
      </c>
      <c r="G326" s="42">
        <f t="shared" si="57"/>
        <v>12.931714637811357</v>
      </c>
      <c r="H326" s="42">
        <f t="shared" si="50"/>
        <v>22.355982172549755</v>
      </c>
      <c r="I326" s="39">
        <f>SUM(I327:I340)</f>
        <v>950768010</v>
      </c>
      <c r="J326" s="39">
        <f>SUM(J327:J340)</f>
        <v>490438920</v>
      </c>
      <c r="K326" s="134"/>
      <c r="L326" s="43"/>
      <c r="M326" s="44"/>
      <c r="N326" s="108"/>
    </row>
    <row r="327" spans="1:14" x14ac:dyDescent="0.25">
      <c r="A327" s="54" t="s">
        <v>194</v>
      </c>
      <c r="B327" s="55" t="s">
        <v>195</v>
      </c>
      <c r="C327" s="56" t="s">
        <v>48</v>
      </c>
      <c r="D327" s="107">
        <v>15762940</v>
      </c>
      <c r="E327" s="369">
        <v>5022630</v>
      </c>
      <c r="F327" s="58"/>
      <c r="G327" s="50">
        <f t="shared" si="57"/>
        <v>0</v>
      </c>
      <c r="H327" s="50">
        <f t="shared" si="50"/>
        <v>0</v>
      </c>
      <c r="I327" s="51">
        <f t="shared" ref="I327:I339" si="60">D327-F327</f>
        <v>15762940</v>
      </c>
      <c r="J327" s="51">
        <f t="shared" ref="J327:J339" si="61">E327-F327</f>
        <v>5022630</v>
      </c>
      <c r="K327" s="59"/>
      <c r="L327" s="59"/>
      <c r="M327" s="78"/>
      <c r="N327" s="108"/>
    </row>
    <row r="328" spans="1:14" x14ac:dyDescent="0.25">
      <c r="A328" s="54" t="s">
        <v>196</v>
      </c>
      <c r="B328" s="55" t="s">
        <v>197</v>
      </c>
      <c r="C328" s="56" t="s">
        <v>49</v>
      </c>
      <c r="D328" s="107">
        <v>120810710</v>
      </c>
      <c r="E328" s="369">
        <v>21905310</v>
      </c>
      <c r="F328" s="58">
        <v>7378000</v>
      </c>
      <c r="G328" s="50">
        <f t="shared" si="57"/>
        <v>6.1070744472903105</v>
      </c>
      <c r="H328" s="50">
        <f t="shared" si="50"/>
        <v>33.681331147561941</v>
      </c>
      <c r="I328" s="51">
        <f t="shared" si="60"/>
        <v>113432710</v>
      </c>
      <c r="J328" s="51">
        <f t="shared" si="61"/>
        <v>14527310</v>
      </c>
      <c r="K328" s="59"/>
      <c r="L328" s="59"/>
      <c r="M328" s="78"/>
      <c r="N328" s="108"/>
    </row>
    <row r="329" spans="1:14" x14ac:dyDescent="0.25">
      <c r="A329" s="54" t="s">
        <v>200</v>
      </c>
      <c r="B329" s="55" t="s">
        <v>235</v>
      </c>
      <c r="C329" s="56" t="s">
        <v>72</v>
      </c>
      <c r="D329" s="107">
        <v>2750000</v>
      </c>
      <c r="E329" s="369">
        <v>2750000</v>
      </c>
      <c r="F329" s="58">
        <v>550000</v>
      </c>
      <c r="G329" s="50">
        <f t="shared" si="57"/>
        <v>20</v>
      </c>
      <c r="H329" s="50">
        <f t="shared" si="50"/>
        <v>20</v>
      </c>
      <c r="I329" s="51">
        <f t="shared" si="60"/>
        <v>2200000</v>
      </c>
      <c r="J329" s="51">
        <f t="shared" si="61"/>
        <v>2200000</v>
      </c>
      <c r="K329" s="59"/>
      <c r="L329" s="59"/>
      <c r="M329" s="78"/>
      <c r="N329" s="108"/>
    </row>
    <row r="330" spans="1:14" x14ac:dyDescent="0.25">
      <c r="A330" s="54" t="s">
        <v>202</v>
      </c>
      <c r="B330" s="55" t="s">
        <v>237</v>
      </c>
      <c r="C330" s="56" t="s">
        <v>63</v>
      </c>
      <c r="D330" s="107">
        <v>172475000</v>
      </c>
      <c r="E330" s="369">
        <v>137300000</v>
      </c>
      <c r="F330" s="58">
        <v>24244500</v>
      </c>
      <c r="G330" s="50">
        <f t="shared" si="57"/>
        <v>14.056819828960718</v>
      </c>
      <c r="H330" s="50">
        <f t="shared" si="50"/>
        <v>17.658048069919882</v>
      </c>
      <c r="I330" s="51">
        <f t="shared" si="60"/>
        <v>148230500</v>
      </c>
      <c r="J330" s="51">
        <f t="shared" si="61"/>
        <v>113055500</v>
      </c>
      <c r="K330" s="59"/>
      <c r="L330" s="59"/>
      <c r="M330" s="78"/>
      <c r="N330" s="108"/>
    </row>
    <row r="331" spans="1:14" ht="30" x14ac:dyDescent="0.25">
      <c r="A331" s="54" t="s">
        <v>204</v>
      </c>
      <c r="B331" s="55" t="s">
        <v>222</v>
      </c>
      <c r="C331" s="56" t="s">
        <v>65</v>
      </c>
      <c r="D331" s="107">
        <v>107400000</v>
      </c>
      <c r="E331" s="369">
        <v>71650000</v>
      </c>
      <c r="F331" s="58">
        <v>5750000</v>
      </c>
      <c r="G331" s="50">
        <f t="shared" si="57"/>
        <v>5.3538175046554937</v>
      </c>
      <c r="H331" s="50">
        <f t="shared" ref="H331:H396" si="62">F331/E331*100</f>
        <v>8.0251221214235855</v>
      </c>
      <c r="I331" s="51">
        <f t="shared" si="60"/>
        <v>101650000</v>
      </c>
      <c r="J331" s="51">
        <f t="shared" si="61"/>
        <v>65900000</v>
      </c>
      <c r="K331" s="59"/>
      <c r="L331" s="59"/>
      <c r="M331" s="78"/>
      <c r="N331" s="108"/>
    </row>
    <row r="332" spans="1:14" ht="30" x14ac:dyDescent="0.25">
      <c r="A332" s="54" t="s">
        <v>206</v>
      </c>
      <c r="B332" s="55" t="s">
        <v>267</v>
      </c>
      <c r="C332" s="56" t="s">
        <v>99</v>
      </c>
      <c r="D332" s="107">
        <v>37450000</v>
      </c>
      <c r="E332" s="369">
        <v>32200000</v>
      </c>
      <c r="F332" s="58"/>
      <c r="G332" s="50">
        <f t="shared" si="57"/>
        <v>0</v>
      </c>
      <c r="H332" s="50">
        <f t="shared" si="62"/>
        <v>0</v>
      </c>
      <c r="I332" s="51">
        <f t="shared" si="60"/>
        <v>37450000</v>
      </c>
      <c r="J332" s="51">
        <f t="shared" si="61"/>
        <v>32200000</v>
      </c>
      <c r="K332" s="106"/>
      <c r="L332" s="106"/>
      <c r="M332" s="78"/>
      <c r="N332" s="108"/>
    </row>
    <row r="333" spans="1:14" x14ac:dyDescent="0.25">
      <c r="A333" s="54" t="s">
        <v>208</v>
      </c>
      <c r="B333" s="55" t="s">
        <v>292</v>
      </c>
      <c r="C333" s="56" t="s">
        <v>158</v>
      </c>
      <c r="D333" s="107">
        <v>5000000</v>
      </c>
      <c r="E333" s="369">
        <v>0</v>
      </c>
      <c r="F333" s="58"/>
      <c r="G333" s="50">
        <f t="shared" si="57"/>
        <v>0</v>
      </c>
      <c r="H333" s="50">
        <v>0</v>
      </c>
      <c r="I333" s="51">
        <f t="shared" si="60"/>
        <v>5000000</v>
      </c>
      <c r="J333" s="51">
        <f t="shared" si="61"/>
        <v>0</v>
      </c>
      <c r="K333" s="59"/>
      <c r="L333" s="59"/>
      <c r="M333" s="78"/>
      <c r="N333" s="108"/>
    </row>
    <row r="334" spans="1:14" x14ac:dyDescent="0.25">
      <c r="A334" s="54" t="s">
        <v>210</v>
      </c>
      <c r="B334" s="55" t="s">
        <v>293</v>
      </c>
      <c r="C334" s="56" t="s">
        <v>126</v>
      </c>
      <c r="D334" s="107">
        <v>60000000</v>
      </c>
      <c r="E334" s="369">
        <v>30000000</v>
      </c>
      <c r="F334" s="58"/>
      <c r="G334" s="50">
        <f t="shared" si="57"/>
        <v>0</v>
      </c>
      <c r="H334" s="50">
        <f t="shared" si="62"/>
        <v>0</v>
      </c>
      <c r="I334" s="51">
        <f t="shared" si="60"/>
        <v>60000000</v>
      </c>
      <c r="J334" s="51">
        <f t="shared" si="61"/>
        <v>30000000</v>
      </c>
      <c r="K334" s="59"/>
      <c r="L334" s="59"/>
      <c r="M334" s="78"/>
      <c r="N334" s="108"/>
    </row>
    <row r="335" spans="1:14" x14ac:dyDescent="0.25">
      <c r="A335" s="54" t="s">
        <v>212</v>
      </c>
      <c r="B335" s="55" t="s">
        <v>286</v>
      </c>
      <c r="C335" s="56" t="s">
        <v>166</v>
      </c>
      <c r="D335" s="107">
        <v>10200000</v>
      </c>
      <c r="E335" s="369">
        <v>0</v>
      </c>
      <c r="F335" s="58"/>
      <c r="G335" s="50">
        <f t="shared" si="57"/>
        <v>0</v>
      </c>
      <c r="H335" s="50">
        <v>0</v>
      </c>
      <c r="I335" s="51">
        <f t="shared" si="60"/>
        <v>10200000</v>
      </c>
      <c r="J335" s="51">
        <f t="shared" si="61"/>
        <v>0</v>
      </c>
      <c r="K335" s="59"/>
      <c r="L335" s="59"/>
      <c r="M335" s="78"/>
      <c r="N335" s="108"/>
    </row>
    <row r="336" spans="1:14" x14ac:dyDescent="0.25">
      <c r="A336" s="54" t="s">
        <v>214</v>
      </c>
      <c r="B336" s="55" t="s">
        <v>283</v>
      </c>
      <c r="C336" s="56" t="s">
        <v>105</v>
      </c>
      <c r="D336" s="107">
        <v>228109040</v>
      </c>
      <c r="E336" s="369">
        <v>156872680</v>
      </c>
      <c r="F336" s="58">
        <v>100489200</v>
      </c>
      <c r="G336" s="50">
        <f t="shared" si="57"/>
        <v>44.05314230422433</v>
      </c>
      <c r="H336" s="50">
        <f t="shared" si="62"/>
        <v>64.057807898736726</v>
      </c>
      <c r="I336" s="51">
        <f t="shared" si="60"/>
        <v>127619840</v>
      </c>
      <c r="J336" s="51">
        <f t="shared" si="61"/>
        <v>56383480</v>
      </c>
      <c r="K336" s="59"/>
      <c r="L336" s="59"/>
      <c r="M336" s="78"/>
      <c r="N336" s="108"/>
    </row>
    <row r="337" spans="1:14" x14ac:dyDescent="0.25">
      <c r="A337" s="54" t="s">
        <v>216</v>
      </c>
      <c r="B337" s="55" t="s">
        <v>225</v>
      </c>
      <c r="C337" s="56" t="s">
        <v>74</v>
      </c>
      <c r="D337" s="107">
        <v>79547020</v>
      </c>
      <c r="E337" s="369">
        <v>0</v>
      </c>
      <c r="F337" s="58"/>
      <c r="G337" s="50">
        <f t="shared" si="57"/>
        <v>0</v>
      </c>
      <c r="H337" s="50">
        <v>0</v>
      </c>
      <c r="I337" s="51">
        <f t="shared" si="60"/>
        <v>79547020</v>
      </c>
      <c r="J337" s="51">
        <f t="shared" si="61"/>
        <v>0</v>
      </c>
      <c r="K337" s="59"/>
      <c r="L337" s="59"/>
      <c r="M337" s="78"/>
      <c r="N337" s="108"/>
    </row>
    <row r="338" spans="1:14" x14ac:dyDescent="0.25">
      <c r="A338" s="54" t="s">
        <v>218</v>
      </c>
      <c r="B338" s="55" t="s">
        <v>238</v>
      </c>
      <c r="C338" s="56" t="s">
        <v>68</v>
      </c>
      <c r="D338" s="107">
        <v>63825000</v>
      </c>
      <c r="E338" s="369">
        <v>13950000</v>
      </c>
      <c r="F338" s="58">
        <v>2800000</v>
      </c>
      <c r="G338" s="50">
        <f t="shared" si="57"/>
        <v>4.3869956913435173</v>
      </c>
      <c r="H338" s="50">
        <f t="shared" si="62"/>
        <v>20.071684587813621</v>
      </c>
      <c r="I338" s="51">
        <f t="shared" si="60"/>
        <v>61025000</v>
      </c>
      <c r="J338" s="51">
        <f t="shared" si="61"/>
        <v>11150000</v>
      </c>
      <c r="K338" s="59"/>
      <c r="L338" s="59"/>
      <c r="M338" s="78"/>
      <c r="N338" s="108"/>
    </row>
    <row r="339" spans="1:14" x14ac:dyDescent="0.25">
      <c r="A339" s="81" t="s">
        <v>220</v>
      </c>
      <c r="B339" s="82" t="s">
        <v>424</v>
      </c>
      <c r="C339" s="83" t="s">
        <v>425</v>
      </c>
      <c r="D339" s="306">
        <v>28650000</v>
      </c>
      <c r="E339" s="376">
        <v>0</v>
      </c>
      <c r="F339" s="386"/>
      <c r="G339" s="50">
        <f t="shared" si="57"/>
        <v>0</v>
      </c>
      <c r="H339" s="50">
        <v>0</v>
      </c>
      <c r="I339" s="51">
        <f t="shared" si="60"/>
        <v>28650000</v>
      </c>
      <c r="J339" s="51">
        <f t="shared" si="61"/>
        <v>0</v>
      </c>
      <c r="K339" s="88"/>
      <c r="L339" s="88"/>
      <c r="M339" s="89"/>
      <c r="N339" s="108"/>
    </row>
    <row r="340" spans="1:14" ht="15.75" thickBot="1" x14ac:dyDescent="0.3">
      <c r="A340" s="70" t="s">
        <v>251</v>
      </c>
      <c r="B340" s="71" t="s">
        <v>294</v>
      </c>
      <c r="C340" s="72" t="s">
        <v>159</v>
      </c>
      <c r="D340" s="159">
        <v>160000000</v>
      </c>
      <c r="E340" s="375">
        <v>160000000</v>
      </c>
      <c r="F340" s="80"/>
      <c r="G340" s="75">
        <f t="shared" si="57"/>
        <v>0</v>
      </c>
      <c r="H340" s="75">
        <f t="shared" si="62"/>
        <v>0</v>
      </c>
      <c r="I340" s="76">
        <f>D340-F340</f>
        <v>160000000</v>
      </c>
      <c r="J340" s="51">
        <f>E340-F340</f>
        <v>160000000</v>
      </c>
      <c r="K340" s="77"/>
      <c r="L340" s="77"/>
      <c r="M340" s="79"/>
      <c r="N340" s="108"/>
    </row>
    <row r="341" spans="1:14" x14ac:dyDescent="0.25">
      <c r="A341" s="36">
        <v>43</v>
      </c>
      <c r="B341" s="37" t="s">
        <v>351</v>
      </c>
      <c r="C341" s="38" t="s">
        <v>41</v>
      </c>
      <c r="D341" s="39">
        <f>SUM(D342:D352)</f>
        <v>489773780</v>
      </c>
      <c r="E341" s="347">
        <f>SUM(E342:E352)</f>
        <v>241119350</v>
      </c>
      <c r="F341" s="39">
        <f>SUM(F342:F352)</f>
        <v>61197000</v>
      </c>
      <c r="G341" s="42">
        <f t="shared" si="57"/>
        <v>12.494952261429756</v>
      </c>
      <c r="H341" s="42">
        <f t="shared" si="62"/>
        <v>25.380376979284325</v>
      </c>
      <c r="I341" s="39">
        <f>SUM(I342:I352)</f>
        <v>428576780</v>
      </c>
      <c r="J341" s="39">
        <f>SUM(J342:J352)</f>
        <v>179922350</v>
      </c>
      <c r="K341" s="134"/>
      <c r="L341" s="43"/>
      <c r="M341" s="44"/>
      <c r="N341" s="108"/>
    </row>
    <row r="342" spans="1:14" x14ac:dyDescent="0.25">
      <c r="A342" s="54" t="s">
        <v>194</v>
      </c>
      <c r="B342" s="55" t="s">
        <v>195</v>
      </c>
      <c r="C342" s="56" t="s">
        <v>48</v>
      </c>
      <c r="D342" s="107">
        <v>16967840</v>
      </c>
      <c r="E342" s="369">
        <v>6967910</v>
      </c>
      <c r="F342" s="58">
        <v>1206000</v>
      </c>
      <c r="G342" s="50">
        <f t="shared" si="57"/>
        <v>7.107563484804194</v>
      </c>
      <c r="H342" s="50">
        <f t="shared" si="62"/>
        <v>17.307915859992452</v>
      </c>
      <c r="I342" s="51">
        <f t="shared" ref="I342:I352" si="63">D342-F342</f>
        <v>15761840</v>
      </c>
      <c r="J342" s="51">
        <f t="shared" ref="J342:J351" si="64">E342-F342</f>
        <v>5761910</v>
      </c>
      <c r="K342" s="59"/>
      <c r="L342" s="59"/>
      <c r="M342" s="78"/>
      <c r="N342" s="108"/>
    </row>
    <row r="343" spans="1:14" x14ac:dyDescent="0.25">
      <c r="A343" s="54" t="s">
        <v>196</v>
      </c>
      <c r="B343" s="55" t="s">
        <v>197</v>
      </c>
      <c r="C343" s="56" t="s">
        <v>49</v>
      </c>
      <c r="D343" s="107">
        <v>18705940</v>
      </c>
      <c r="E343" s="369">
        <v>11526440</v>
      </c>
      <c r="F343" s="58">
        <v>1566000</v>
      </c>
      <c r="G343" s="50">
        <f t="shared" si="57"/>
        <v>8.3716723137142548</v>
      </c>
      <c r="H343" s="50">
        <f t="shared" si="62"/>
        <v>13.586154961983057</v>
      </c>
      <c r="I343" s="51">
        <f t="shared" si="63"/>
        <v>17139940</v>
      </c>
      <c r="J343" s="51">
        <f t="shared" si="64"/>
        <v>9960440</v>
      </c>
      <c r="K343" s="59"/>
      <c r="L343" s="59"/>
      <c r="M343" s="78"/>
      <c r="N343" s="108"/>
    </row>
    <row r="344" spans="1:14" x14ac:dyDescent="0.25">
      <c r="A344" s="54" t="s">
        <v>200</v>
      </c>
      <c r="B344" s="55" t="s">
        <v>235</v>
      </c>
      <c r="C344" s="56" t="s">
        <v>72</v>
      </c>
      <c r="D344" s="107">
        <v>1100000</v>
      </c>
      <c r="E344" s="369">
        <v>1100000</v>
      </c>
      <c r="F344" s="58"/>
      <c r="G344" s="50">
        <f t="shared" si="57"/>
        <v>0</v>
      </c>
      <c r="H344" s="50">
        <f t="shared" si="62"/>
        <v>0</v>
      </c>
      <c r="I344" s="51">
        <f t="shared" si="63"/>
        <v>1100000</v>
      </c>
      <c r="J344" s="51">
        <f t="shared" si="64"/>
        <v>1100000</v>
      </c>
      <c r="K344" s="59"/>
      <c r="L344" s="59"/>
      <c r="M344" s="78"/>
      <c r="N344" s="108"/>
    </row>
    <row r="345" spans="1:14" x14ac:dyDescent="0.25">
      <c r="A345" s="54" t="s">
        <v>202</v>
      </c>
      <c r="B345" s="55" t="s">
        <v>237</v>
      </c>
      <c r="C345" s="56" t="s">
        <v>63</v>
      </c>
      <c r="D345" s="107">
        <v>61000000</v>
      </c>
      <c r="E345" s="369">
        <v>54125000</v>
      </c>
      <c r="F345" s="58">
        <v>31575000</v>
      </c>
      <c r="G345" s="50">
        <f t="shared" si="57"/>
        <v>51.76229508196721</v>
      </c>
      <c r="H345" s="50">
        <f t="shared" si="62"/>
        <v>58.337182448036948</v>
      </c>
      <c r="I345" s="51">
        <f t="shared" si="63"/>
        <v>29425000</v>
      </c>
      <c r="J345" s="51">
        <f t="shared" si="64"/>
        <v>22550000</v>
      </c>
      <c r="K345" s="59"/>
      <c r="L345" s="59"/>
      <c r="M345" s="78"/>
      <c r="N345" s="108"/>
    </row>
    <row r="346" spans="1:14" x14ac:dyDescent="0.25">
      <c r="A346" s="54" t="s">
        <v>204</v>
      </c>
      <c r="B346" s="55" t="s">
        <v>231</v>
      </c>
      <c r="C346" s="56" t="s">
        <v>64</v>
      </c>
      <c r="D346" s="107">
        <v>4550000</v>
      </c>
      <c r="E346" s="369">
        <v>3550000</v>
      </c>
      <c r="F346" s="58">
        <v>2550000</v>
      </c>
      <c r="G346" s="50">
        <f t="shared" si="57"/>
        <v>56.043956043956044</v>
      </c>
      <c r="H346" s="50">
        <f t="shared" si="62"/>
        <v>71.83098591549296</v>
      </c>
      <c r="I346" s="51">
        <f t="shared" si="63"/>
        <v>2000000</v>
      </c>
      <c r="J346" s="51">
        <f t="shared" si="64"/>
        <v>1000000</v>
      </c>
      <c r="K346" s="59"/>
      <c r="L346" s="59"/>
      <c r="M346" s="78"/>
      <c r="N346" s="108"/>
    </row>
    <row r="347" spans="1:14" ht="30" x14ac:dyDescent="0.25">
      <c r="A347" s="54" t="s">
        <v>206</v>
      </c>
      <c r="B347" s="55" t="s">
        <v>222</v>
      </c>
      <c r="C347" s="56" t="s">
        <v>65</v>
      </c>
      <c r="D347" s="107">
        <v>163450000</v>
      </c>
      <c r="E347" s="369">
        <v>128600000</v>
      </c>
      <c r="F347" s="58">
        <v>20300000</v>
      </c>
      <c r="G347" s="50">
        <f t="shared" si="57"/>
        <v>12.419700214132762</v>
      </c>
      <c r="H347" s="50">
        <f t="shared" si="62"/>
        <v>15.78538102643857</v>
      </c>
      <c r="I347" s="51">
        <f t="shared" si="63"/>
        <v>143150000</v>
      </c>
      <c r="J347" s="51">
        <f t="shared" si="64"/>
        <v>108300000</v>
      </c>
      <c r="K347" s="59"/>
      <c r="L347" s="59"/>
      <c r="M347" s="78"/>
      <c r="N347" s="108"/>
    </row>
    <row r="348" spans="1:14" x14ac:dyDescent="0.25">
      <c r="A348" s="54" t="s">
        <v>208</v>
      </c>
      <c r="B348" s="55" t="s">
        <v>270</v>
      </c>
      <c r="C348" s="56" t="s">
        <v>102</v>
      </c>
      <c r="D348" s="107">
        <v>8000000</v>
      </c>
      <c r="E348" s="369">
        <v>4000000</v>
      </c>
      <c r="F348" s="58">
        <v>4000000</v>
      </c>
      <c r="G348" s="50">
        <f t="shared" si="57"/>
        <v>50</v>
      </c>
      <c r="H348" s="50">
        <f t="shared" si="62"/>
        <v>100</v>
      </c>
      <c r="I348" s="51">
        <f t="shared" si="63"/>
        <v>4000000</v>
      </c>
      <c r="J348" s="51">
        <f t="shared" si="64"/>
        <v>0</v>
      </c>
      <c r="K348" s="59"/>
      <c r="L348" s="59"/>
      <c r="M348" s="78"/>
      <c r="N348" s="108"/>
    </row>
    <row r="349" spans="1:14" x14ac:dyDescent="0.25">
      <c r="A349" s="54" t="s">
        <v>210</v>
      </c>
      <c r="B349" s="55" t="s">
        <v>477</v>
      </c>
      <c r="C349" s="56" t="s">
        <v>476</v>
      </c>
      <c r="D349" s="107">
        <v>125000000</v>
      </c>
      <c r="E349" s="369">
        <v>31250000</v>
      </c>
      <c r="F349" s="58"/>
      <c r="G349" s="50">
        <f t="shared" si="57"/>
        <v>0</v>
      </c>
      <c r="H349" s="50">
        <f t="shared" si="62"/>
        <v>0</v>
      </c>
      <c r="I349" s="51">
        <f t="shared" si="63"/>
        <v>125000000</v>
      </c>
      <c r="J349" s="51">
        <f t="shared" si="64"/>
        <v>31250000</v>
      </c>
      <c r="K349" s="59"/>
      <c r="L349" s="59"/>
      <c r="M349" s="78"/>
      <c r="N349" s="108"/>
    </row>
    <row r="350" spans="1:14" x14ac:dyDescent="0.25">
      <c r="A350" s="54" t="s">
        <v>212</v>
      </c>
      <c r="B350" s="55" t="s">
        <v>286</v>
      </c>
      <c r="C350" s="56" t="s">
        <v>166</v>
      </c>
      <c r="D350" s="107">
        <v>20400000</v>
      </c>
      <c r="E350" s="369">
        <v>0</v>
      </c>
      <c r="F350" s="58"/>
      <c r="G350" s="50">
        <f t="shared" si="57"/>
        <v>0</v>
      </c>
      <c r="H350" s="50">
        <v>0</v>
      </c>
      <c r="I350" s="51">
        <f t="shared" si="63"/>
        <v>20400000</v>
      </c>
      <c r="J350" s="51">
        <f t="shared" si="64"/>
        <v>0</v>
      </c>
      <c r="K350" s="59"/>
      <c r="L350" s="59"/>
      <c r="M350" s="78"/>
      <c r="N350" s="108"/>
    </row>
    <row r="351" spans="1:14" x14ac:dyDescent="0.25">
      <c r="A351" s="54" t="s">
        <v>214</v>
      </c>
      <c r="B351" s="82" t="s">
        <v>238</v>
      </c>
      <c r="C351" s="83" t="s">
        <v>68</v>
      </c>
      <c r="D351" s="107">
        <v>3750000</v>
      </c>
      <c r="E351" s="369">
        <v>0</v>
      </c>
      <c r="F351" s="58"/>
      <c r="G351" s="50">
        <f t="shared" si="57"/>
        <v>0</v>
      </c>
      <c r="H351" s="50">
        <v>0</v>
      </c>
      <c r="I351" s="51">
        <f t="shared" si="63"/>
        <v>3750000</v>
      </c>
      <c r="J351" s="51">
        <f t="shared" si="64"/>
        <v>0</v>
      </c>
      <c r="K351" s="59"/>
      <c r="L351" s="59"/>
      <c r="M351" s="78"/>
      <c r="N351" s="108"/>
    </row>
    <row r="352" spans="1:14" ht="15.75" thickBot="1" x14ac:dyDescent="0.3">
      <c r="A352" s="70" t="s">
        <v>216</v>
      </c>
      <c r="B352" s="307" t="s">
        <v>424</v>
      </c>
      <c r="C352" s="308" t="s">
        <v>425</v>
      </c>
      <c r="D352" s="159">
        <v>66850000</v>
      </c>
      <c r="E352" s="375">
        <v>0</v>
      </c>
      <c r="F352" s="90"/>
      <c r="G352" s="75">
        <f t="shared" si="57"/>
        <v>0</v>
      </c>
      <c r="H352" s="75">
        <v>0</v>
      </c>
      <c r="I352" s="76">
        <f t="shared" si="63"/>
        <v>66850000</v>
      </c>
      <c r="J352" s="51">
        <f>E352-F352</f>
        <v>0</v>
      </c>
      <c r="K352" s="77"/>
      <c r="L352" s="77"/>
      <c r="M352" s="79"/>
      <c r="N352" s="108"/>
    </row>
    <row r="353" spans="1:17" x14ac:dyDescent="0.25">
      <c r="A353" s="36">
        <v>44</v>
      </c>
      <c r="B353" s="37" t="s">
        <v>352</v>
      </c>
      <c r="C353" s="38" t="s">
        <v>42</v>
      </c>
      <c r="D353" s="39">
        <f>SUM(D354:D362)</f>
        <v>115254960</v>
      </c>
      <c r="E353" s="347">
        <f>SUM(E354:E362)</f>
        <v>90836010</v>
      </c>
      <c r="F353" s="39">
        <f>SUM(F354:F362)</f>
        <v>21540000</v>
      </c>
      <c r="G353" s="42">
        <f t="shared" si="57"/>
        <v>18.689000456032435</v>
      </c>
      <c r="H353" s="42">
        <f t="shared" si="62"/>
        <v>23.713062693969057</v>
      </c>
      <c r="I353" s="39">
        <f>SUM(I354:I362)</f>
        <v>93714960</v>
      </c>
      <c r="J353" s="39">
        <f>SUM(J354:J362)</f>
        <v>69296010</v>
      </c>
      <c r="K353" s="134"/>
      <c r="L353" s="43"/>
      <c r="M353" s="44"/>
      <c r="N353" s="108"/>
      <c r="Q353" s="3"/>
    </row>
    <row r="354" spans="1:17" x14ac:dyDescent="0.25">
      <c r="A354" s="54" t="s">
        <v>194</v>
      </c>
      <c r="B354" s="55" t="s">
        <v>195</v>
      </c>
      <c r="C354" s="56" t="s">
        <v>48</v>
      </c>
      <c r="D354" s="107">
        <v>6941960</v>
      </c>
      <c r="E354" s="369">
        <v>4765510</v>
      </c>
      <c r="F354" s="384"/>
      <c r="G354" s="50">
        <f t="shared" si="57"/>
        <v>0</v>
      </c>
      <c r="H354" s="50">
        <f t="shared" si="62"/>
        <v>0</v>
      </c>
      <c r="I354" s="51">
        <f t="shared" ref="I354:I362" si="65">D354-F354</f>
        <v>6941960</v>
      </c>
      <c r="J354" s="51">
        <f t="shared" ref="J354:J361" si="66">E354-F354</f>
        <v>4765510</v>
      </c>
      <c r="K354" s="59"/>
      <c r="L354" s="59"/>
      <c r="M354" s="78"/>
      <c r="N354" s="108"/>
      <c r="Q354" s="3"/>
    </row>
    <row r="355" spans="1:17" x14ac:dyDescent="0.25">
      <c r="A355" s="54" t="s">
        <v>196</v>
      </c>
      <c r="B355" s="55" t="s">
        <v>197</v>
      </c>
      <c r="C355" s="56" t="s">
        <v>49</v>
      </c>
      <c r="D355" s="107">
        <v>6947000</v>
      </c>
      <c r="E355" s="369">
        <v>4707000</v>
      </c>
      <c r="F355" s="58"/>
      <c r="G355" s="50">
        <f t="shared" si="57"/>
        <v>0</v>
      </c>
      <c r="H355" s="50">
        <f t="shared" si="62"/>
        <v>0</v>
      </c>
      <c r="I355" s="51">
        <f t="shared" si="65"/>
        <v>6947000</v>
      </c>
      <c r="J355" s="51">
        <f t="shared" si="66"/>
        <v>4707000</v>
      </c>
      <c r="K355" s="59"/>
      <c r="L355" s="59"/>
      <c r="M355" s="78"/>
      <c r="N355" s="108"/>
    </row>
    <row r="356" spans="1:17" x14ac:dyDescent="0.25">
      <c r="A356" s="54" t="s">
        <v>200</v>
      </c>
      <c r="B356" s="55" t="s">
        <v>235</v>
      </c>
      <c r="C356" s="56" t="s">
        <v>72</v>
      </c>
      <c r="D356" s="107">
        <v>1100000</v>
      </c>
      <c r="E356" s="369">
        <v>1100000</v>
      </c>
      <c r="F356" s="58"/>
      <c r="G356" s="50">
        <f t="shared" si="57"/>
        <v>0</v>
      </c>
      <c r="H356" s="50">
        <f t="shared" si="62"/>
        <v>0</v>
      </c>
      <c r="I356" s="51">
        <f t="shared" si="65"/>
        <v>1100000</v>
      </c>
      <c r="J356" s="51">
        <f t="shared" si="66"/>
        <v>1100000</v>
      </c>
      <c r="K356" s="59"/>
      <c r="L356" s="59"/>
      <c r="M356" s="78"/>
      <c r="N356" s="108"/>
    </row>
    <row r="357" spans="1:17" x14ac:dyDescent="0.25">
      <c r="A357" s="54" t="s">
        <v>202</v>
      </c>
      <c r="B357" s="55" t="s">
        <v>230</v>
      </c>
      <c r="C357" s="56" t="s">
        <v>160</v>
      </c>
      <c r="D357" s="107">
        <v>6111000</v>
      </c>
      <c r="E357" s="369">
        <v>6111000</v>
      </c>
      <c r="F357" s="58">
        <v>6090000</v>
      </c>
      <c r="G357" s="50">
        <f>F357/D357*100</f>
        <v>99.656357388316152</v>
      </c>
      <c r="H357" s="50">
        <f t="shared" si="62"/>
        <v>99.656357388316152</v>
      </c>
      <c r="I357" s="51">
        <f t="shared" si="65"/>
        <v>21000</v>
      </c>
      <c r="J357" s="51">
        <f t="shared" si="66"/>
        <v>21000</v>
      </c>
      <c r="K357" s="59"/>
      <c r="L357" s="59"/>
      <c r="M357" s="78"/>
      <c r="N357" s="108"/>
    </row>
    <row r="358" spans="1:17" x14ac:dyDescent="0.25">
      <c r="A358" s="54" t="s">
        <v>204</v>
      </c>
      <c r="B358" s="55" t="s">
        <v>237</v>
      </c>
      <c r="C358" s="56" t="s">
        <v>63</v>
      </c>
      <c r="D358" s="107">
        <v>38000000</v>
      </c>
      <c r="E358" s="369">
        <v>33750000</v>
      </c>
      <c r="F358" s="58">
        <v>9300000</v>
      </c>
      <c r="G358" s="50">
        <f>F358/D358*100</f>
        <v>24.473684210526319</v>
      </c>
      <c r="H358" s="50">
        <f t="shared" si="62"/>
        <v>27.555555555555557</v>
      </c>
      <c r="I358" s="51">
        <f t="shared" si="65"/>
        <v>28700000</v>
      </c>
      <c r="J358" s="51">
        <f t="shared" si="66"/>
        <v>24450000</v>
      </c>
      <c r="K358" s="59"/>
      <c r="L358" s="59"/>
      <c r="M358" s="78"/>
      <c r="N358" s="108"/>
    </row>
    <row r="359" spans="1:17" ht="30" x14ac:dyDescent="0.25">
      <c r="A359" s="54" t="s">
        <v>206</v>
      </c>
      <c r="B359" s="55" t="s">
        <v>222</v>
      </c>
      <c r="C359" s="56" t="s">
        <v>65</v>
      </c>
      <c r="D359" s="107">
        <v>3400000</v>
      </c>
      <c r="E359" s="369">
        <v>0</v>
      </c>
      <c r="F359" s="58"/>
      <c r="G359" s="50">
        <f>F359/D359*100</f>
        <v>0</v>
      </c>
      <c r="H359" s="50">
        <v>0</v>
      </c>
      <c r="I359" s="51">
        <f t="shared" si="65"/>
        <v>3400000</v>
      </c>
      <c r="J359" s="51">
        <f t="shared" si="66"/>
        <v>0</v>
      </c>
      <c r="K359" s="59"/>
      <c r="L359" s="59"/>
      <c r="M359" s="78"/>
      <c r="N359" s="108"/>
    </row>
    <row r="360" spans="1:17" ht="30" x14ac:dyDescent="0.25">
      <c r="A360" s="54" t="s">
        <v>208</v>
      </c>
      <c r="B360" s="55" t="s">
        <v>267</v>
      </c>
      <c r="C360" s="56" t="s">
        <v>99</v>
      </c>
      <c r="D360" s="107">
        <v>21800000</v>
      </c>
      <c r="E360" s="369">
        <v>21800000</v>
      </c>
      <c r="F360" s="58"/>
      <c r="G360" s="50">
        <f>F360/D360*100</f>
        <v>0</v>
      </c>
      <c r="H360" s="50">
        <f t="shared" si="62"/>
        <v>0</v>
      </c>
      <c r="I360" s="51">
        <f t="shared" si="65"/>
        <v>21800000</v>
      </c>
      <c r="J360" s="51">
        <f t="shared" si="66"/>
        <v>21800000</v>
      </c>
      <c r="K360" s="59"/>
      <c r="L360" s="59"/>
      <c r="M360" s="78"/>
      <c r="N360" s="108"/>
    </row>
    <row r="361" spans="1:17" x14ac:dyDescent="0.25">
      <c r="A361" s="54" t="s">
        <v>210</v>
      </c>
      <c r="B361" s="55" t="s">
        <v>225</v>
      </c>
      <c r="C361" s="56" t="s">
        <v>74</v>
      </c>
      <c r="D361" s="107">
        <v>4705000</v>
      </c>
      <c r="E361" s="369">
        <v>2352500</v>
      </c>
      <c r="F361" s="384"/>
      <c r="G361" s="50">
        <f t="shared" ref="G361:G397" si="67">F361/D361*100</f>
        <v>0</v>
      </c>
      <c r="H361" s="50">
        <f t="shared" si="62"/>
        <v>0</v>
      </c>
      <c r="I361" s="51">
        <f t="shared" si="65"/>
        <v>4705000</v>
      </c>
      <c r="J361" s="51">
        <f t="shared" si="66"/>
        <v>2352500</v>
      </c>
      <c r="K361" s="59"/>
      <c r="L361" s="59"/>
      <c r="M361" s="78"/>
      <c r="N361" s="108"/>
    </row>
    <row r="362" spans="1:17" s="103" customFormat="1" ht="15.75" thickBot="1" x14ac:dyDescent="0.3">
      <c r="A362" s="70" t="s">
        <v>212</v>
      </c>
      <c r="B362" s="71" t="s">
        <v>238</v>
      </c>
      <c r="C362" s="72" t="s">
        <v>68</v>
      </c>
      <c r="D362" s="159">
        <v>26250000</v>
      </c>
      <c r="E362" s="375">
        <v>16250000</v>
      </c>
      <c r="F362" s="90">
        <v>6150000</v>
      </c>
      <c r="G362" s="75">
        <f t="shared" si="67"/>
        <v>23.428571428571431</v>
      </c>
      <c r="H362" s="75">
        <f t="shared" si="62"/>
        <v>37.846153846153847</v>
      </c>
      <c r="I362" s="76">
        <f t="shared" si="65"/>
        <v>20100000</v>
      </c>
      <c r="J362" s="51">
        <f>E362-F362</f>
        <v>10100000</v>
      </c>
      <c r="K362" s="77"/>
      <c r="L362" s="77"/>
      <c r="M362" s="79"/>
      <c r="N362" s="104"/>
    </row>
    <row r="363" spans="1:17" x14ac:dyDescent="0.25">
      <c r="A363" s="36">
        <v>45</v>
      </c>
      <c r="B363" s="37" t="s">
        <v>353</v>
      </c>
      <c r="C363" s="38" t="s">
        <v>43</v>
      </c>
      <c r="D363" s="39">
        <f>SUM(D364:D367)</f>
        <v>15852480</v>
      </c>
      <c r="E363" s="347">
        <f>SUM(E364:E367)</f>
        <v>12689340</v>
      </c>
      <c r="F363" s="39">
        <f>SUM(F364:F367)</f>
        <v>700000</v>
      </c>
      <c r="G363" s="42">
        <f t="shared" si="67"/>
        <v>4.4157128726861661</v>
      </c>
      <c r="H363" s="42">
        <f t="shared" si="62"/>
        <v>5.5164413594402859</v>
      </c>
      <c r="I363" s="39">
        <f>SUM(I364:I367)</f>
        <v>15152480</v>
      </c>
      <c r="J363" s="39">
        <f>SUM(J364:J367)</f>
        <v>11989340</v>
      </c>
      <c r="K363" s="134"/>
      <c r="L363" s="43"/>
      <c r="M363" s="44"/>
      <c r="N363" s="108"/>
    </row>
    <row r="364" spans="1:17" x14ac:dyDescent="0.25">
      <c r="A364" s="54" t="s">
        <v>194</v>
      </c>
      <c r="B364" s="55" t="s">
        <v>195</v>
      </c>
      <c r="C364" s="56" t="s">
        <v>48</v>
      </c>
      <c r="D364" s="107">
        <v>3714480</v>
      </c>
      <c r="E364" s="369">
        <v>2791340</v>
      </c>
      <c r="F364" s="58"/>
      <c r="G364" s="50">
        <f t="shared" si="67"/>
        <v>0</v>
      </c>
      <c r="H364" s="50">
        <f t="shared" si="62"/>
        <v>0</v>
      </c>
      <c r="I364" s="51">
        <f>D364-F364</f>
        <v>3714480</v>
      </c>
      <c r="J364" s="51">
        <f t="shared" ref="J364:J366" si="68">E364-F364</f>
        <v>2791340</v>
      </c>
      <c r="K364" s="59"/>
      <c r="L364" s="59"/>
      <c r="M364" s="78"/>
      <c r="N364" s="108"/>
    </row>
    <row r="365" spans="1:17" x14ac:dyDescent="0.25">
      <c r="A365" s="54" t="s">
        <v>196</v>
      </c>
      <c r="B365" s="55" t="s">
        <v>197</v>
      </c>
      <c r="C365" s="56" t="s">
        <v>49</v>
      </c>
      <c r="D365" s="107">
        <v>5838000</v>
      </c>
      <c r="E365" s="369">
        <v>3598000</v>
      </c>
      <c r="F365" s="58"/>
      <c r="G365" s="50">
        <f t="shared" si="67"/>
        <v>0</v>
      </c>
      <c r="H365" s="50">
        <f t="shared" si="62"/>
        <v>0</v>
      </c>
      <c r="I365" s="51">
        <f>D365-F365</f>
        <v>5838000</v>
      </c>
      <c r="J365" s="51">
        <f t="shared" si="68"/>
        <v>3598000</v>
      </c>
      <c r="K365" s="106"/>
      <c r="L365" s="106"/>
      <c r="M365" s="78"/>
      <c r="N365" s="108"/>
    </row>
    <row r="366" spans="1:17" x14ac:dyDescent="0.25">
      <c r="A366" s="54" t="s">
        <v>200</v>
      </c>
      <c r="B366" s="55" t="s">
        <v>235</v>
      </c>
      <c r="C366" s="56" t="s">
        <v>72</v>
      </c>
      <c r="D366" s="107">
        <v>550000</v>
      </c>
      <c r="E366" s="369">
        <v>550000</v>
      </c>
      <c r="F366" s="58"/>
      <c r="G366" s="50">
        <f t="shared" si="67"/>
        <v>0</v>
      </c>
      <c r="H366" s="50">
        <f t="shared" si="62"/>
        <v>0</v>
      </c>
      <c r="I366" s="51">
        <f>D366-F366</f>
        <v>550000</v>
      </c>
      <c r="J366" s="51">
        <f t="shared" si="68"/>
        <v>550000</v>
      </c>
      <c r="K366" s="59"/>
      <c r="L366" s="59"/>
      <c r="M366" s="78"/>
      <c r="N366" s="108"/>
    </row>
    <row r="367" spans="1:17" ht="15.75" thickBot="1" x14ac:dyDescent="0.3">
      <c r="A367" s="70" t="s">
        <v>202</v>
      </c>
      <c r="B367" s="71" t="s">
        <v>237</v>
      </c>
      <c r="C367" s="72" t="s">
        <v>63</v>
      </c>
      <c r="D367" s="159">
        <v>5750000</v>
      </c>
      <c r="E367" s="375">
        <v>5750000</v>
      </c>
      <c r="F367" s="299">
        <v>700000</v>
      </c>
      <c r="G367" s="75">
        <f t="shared" si="67"/>
        <v>12.173913043478262</v>
      </c>
      <c r="H367" s="75">
        <f t="shared" si="62"/>
        <v>12.173913043478262</v>
      </c>
      <c r="I367" s="76">
        <f>D367-F367</f>
        <v>5050000</v>
      </c>
      <c r="J367" s="76">
        <f>E367-F367</f>
        <v>5050000</v>
      </c>
      <c r="K367" s="77"/>
      <c r="L367" s="77"/>
      <c r="M367" s="79"/>
      <c r="N367" s="108"/>
    </row>
    <row r="368" spans="1:17" ht="15.75" thickBot="1" x14ac:dyDescent="0.3">
      <c r="A368" s="160" t="s">
        <v>112</v>
      </c>
      <c r="B368" s="161" t="s">
        <v>146</v>
      </c>
      <c r="C368" s="162" t="s">
        <v>45</v>
      </c>
      <c r="D368" s="163">
        <f>D369+D416</f>
        <v>7392150738</v>
      </c>
      <c r="E368" s="377">
        <f>E369+E416</f>
        <v>5344572132</v>
      </c>
      <c r="F368" s="163">
        <f>F369+F416</f>
        <v>1150730310</v>
      </c>
      <c r="G368" s="164">
        <f t="shared" si="67"/>
        <v>15.56692160083492</v>
      </c>
      <c r="H368" s="164">
        <f t="shared" si="62"/>
        <v>21.530821955047383</v>
      </c>
      <c r="I368" s="163">
        <f>I369+I416</f>
        <v>6241420428</v>
      </c>
      <c r="J368" s="163">
        <f>J369+J416</f>
        <v>4193841822</v>
      </c>
      <c r="K368" s="165"/>
      <c r="L368" s="165"/>
      <c r="M368" s="166"/>
      <c r="N368" s="108"/>
      <c r="Q368" s="3"/>
    </row>
    <row r="369" spans="1:17" ht="15.75" thickBot="1" x14ac:dyDescent="0.3">
      <c r="A369" s="28" t="s">
        <v>121</v>
      </c>
      <c r="B369" s="29" t="s">
        <v>147</v>
      </c>
      <c r="C369" s="30" t="s">
        <v>46</v>
      </c>
      <c r="D369" s="31">
        <f>D370+D379+D389+D405</f>
        <v>1865090596</v>
      </c>
      <c r="E369" s="361">
        <f>E370+E379+E389+E405</f>
        <v>718349460</v>
      </c>
      <c r="F369" s="31">
        <f>F370+F379+F389+F405</f>
        <v>443953410</v>
      </c>
      <c r="G369" s="33">
        <f t="shared" si="67"/>
        <v>23.803316093713232</v>
      </c>
      <c r="H369" s="33">
        <f t="shared" si="62"/>
        <v>61.801871473530447</v>
      </c>
      <c r="I369" s="31">
        <f>I370+I379+I389+I405</f>
        <v>1421137186</v>
      </c>
      <c r="J369" s="31">
        <f>J370+J379+J389+J405</f>
        <v>274396050</v>
      </c>
      <c r="K369" s="152"/>
      <c r="L369" s="152"/>
      <c r="M369" s="153"/>
      <c r="N369" s="108"/>
      <c r="Q369" s="3"/>
    </row>
    <row r="370" spans="1:17" ht="60" x14ac:dyDescent="0.25">
      <c r="A370" s="36">
        <v>46</v>
      </c>
      <c r="B370" s="37" t="s">
        <v>354</v>
      </c>
      <c r="C370" s="38" t="s">
        <v>189</v>
      </c>
      <c r="D370" s="39">
        <f>SUM(D371:D378)</f>
        <v>36500000</v>
      </c>
      <c r="E370" s="347">
        <f>SUM(E371:E378)</f>
        <v>13554500</v>
      </c>
      <c r="F370" s="68">
        <f>SUM(F371:F378)</f>
        <v>10014000</v>
      </c>
      <c r="G370" s="41">
        <f t="shared" si="67"/>
        <v>27.435616438356163</v>
      </c>
      <c r="H370" s="41">
        <f t="shared" si="62"/>
        <v>73.87952340551108</v>
      </c>
      <c r="I370" s="68">
        <f>SUM(I371:I378)</f>
        <v>26486000</v>
      </c>
      <c r="J370" s="68">
        <f>SUM(J371:J378)</f>
        <v>3540500</v>
      </c>
      <c r="K370" s="120"/>
      <c r="L370" s="43"/>
      <c r="M370" s="44"/>
      <c r="N370" s="108"/>
      <c r="Q370" s="3"/>
    </row>
    <row r="371" spans="1:17" x14ac:dyDescent="0.25">
      <c r="A371" s="54" t="s">
        <v>194</v>
      </c>
      <c r="B371" s="55" t="s">
        <v>195</v>
      </c>
      <c r="C371" s="56" t="s">
        <v>48</v>
      </c>
      <c r="D371" s="107">
        <v>3314710</v>
      </c>
      <c r="E371" s="369">
        <v>2197690</v>
      </c>
      <c r="F371" s="385">
        <v>1539000</v>
      </c>
      <c r="G371" s="50">
        <f t="shared" si="67"/>
        <v>46.429401063743128</v>
      </c>
      <c r="H371" s="50">
        <f t="shared" si="62"/>
        <v>70.028074933225341</v>
      </c>
      <c r="I371" s="51">
        <f t="shared" ref="I371:I378" si="69">D371-F371</f>
        <v>1775710</v>
      </c>
      <c r="J371" s="51">
        <f t="shared" ref="J371:J377" si="70">E371-F371</f>
        <v>658690</v>
      </c>
      <c r="K371" s="59"/>
      <c r="L371" s="59"/>
      <c r="M371" s="78"/>
      <c r="N371" s="108"/>
      <c r="Q371" s="3"/>
    </row>
    <row r="372" spans="1:17" x14ac:dyDescent="0.25">
      <c r="A372" s="54" t="s">
        <v>196</v>
      </c>
      <c r="B372" s="55" t="s">
        <v>197</v>
      </c>
      <c r="C372" s="56" t="s">
        <v>49</v>
      </c>
      <c r="D372" s="107">
        <v>3499930</v>
      </c>
      <c r="E372" s="369">
        <v>1081810</v>
      </c>
      <c r="F372" s="386"/>
      <c r="G372" s="50">
        <f t="shared" si="67"/>
        <v>0</v>
      </c>
      <c r="H372" s="50">
        <f t="shared" si="62"/>
        <v>0</v>
      </c>
      <c r="I372" s="51">
        <f t="shared" si="69"/>
        <v>3499930</v>
      </c>
      <c r="J372" s="51">
        <f t="shared" si="70"/>
        <v>1081810</v>
      </c>
      <c r="K372" s="59"/>
      <c r="L372" s="59"/>
      <c r="M372" s="78"/>
      <c r="N372" s="108"/>
    </row>
    <row r="373" spans="1:17" s="315" customFormat="1" x14ac:dyDescent="0.25">
      <c r="A373" s="323" t="s">
        <v>200</v>
      </c>
      <c r="B373" s="324" t="s">
        <v>237</v>
      </c>
      <c r="C373" s="325" t="s">
        <v>63</v>
      </c>
      <c r="D373" s="329">
        <v>0</v>
      </c>
      <c r="E373" s="378">
        <v>1050000</v>
      </c>
      <c r="F373" s="385">
        <v>1050000</v>
      </c>
      <c r="G373" s="50">
        <v>0</v>
      </c>
      <c r="H373" s="50">
        <f t="shared" si="62"/>
        <v>100</v>
      </c>
      <c r="I373" s="51">
        <f t="shared" si="69"/>
        <v>-1050000</v>
      </c>
      <c r="J373" s="51">
        <f t="shared" si="70"/>
        <v>0</v>
      </c>
      <c r="K373" s="59"/>
      <c r="L373" s="59"/>
      <c r="M373" s="328"/>
      <c r="N373" s="322"/>
    </row>
    <row r="374" spans="1:17" ht="30" x14ac:dyDescent="0.25">
      <c r="A374" s="54" t="s">
        <v>202</v>
      </c>
      <c r="B374" s="55" t="s">
        <v>295</v>
      </c>
      <c r="C374" s="56" t="s">
        <v>129</v>
      </c>
      <c r="D374" s="107">
        <v>9925000</v>
      </c>
      <c r="E374" s="369">
        <v>0</v>
      </c>
      <c r="F374" s="386"/>
      <c r="G374" s="50">
        <f t="shared" si="67"/>
        <v>0</v>
      </c>
      <c r="H374" s="50">
        <v>0</v>
      </c>
      <c r="I374" s="51">
        <f t="shared" si="69"/>
        <v>9925000</v>
      </c>
      <c r="J374" s="51">
        <f t="shared" si="70"/>
        <v>0</v>
      </c>
      <c r="K374" s="59"/>
      <c r="L374" s="59"/>
      <c r="M374" s="78"/>
      <c r="N374" s="108"/>
    </row>
    <row r="375" spans="1:17" ht="30" x14ac:dyDescent="0.25">
      <c r="A375" s="54" t="s">
        <v>204</v>
      </c>
      <c r="B375" s="55" t="s">
        <v>222</v>
      </c>
      <c r="C375" s="56" t="s">
        <v>65</v>
      </c>
      <c r="D375" s="107">
        <v>10000000</v>
      </c>
      <c r="E375" s="369">
        <v>9000000</v>
      </c>
      <c r="F375" s="385">
        <v>7200000</v>
      </c>
      <c r="G375" s="50">
        <f t="shared" si="67"/>
        <v>72</v>
      </c>
      <c r="H375" s="50">
        <f t="shared" si="62"/>
        <v>80</v>
      </c>
      <c r="I375" s="51">
        <f t="shared" si="69"/>
        <v>2800000</v>
      </c>
      <c r="J375" s="51">
        <f t="shared" si="70"/>
        <v>1800000</v>
      </c>
      <c r="K375" s="59"/>
      <c r="L375" s="59"/>
      <c r="M375" s="78"/>
      <c r="N375" s="108"/>
    </row>
    <row r="376" spans="1:17" x14ac:dyDescent="0.25">
      <c r="A376" s="54" t="s">
        <v>206</v>
      </c>
      <c r="B376" s="55" t="s">
        <v>268</v>
      </c>
      <c r="C376" s="56" t="s">
        <v>66</v>
      </c>
      <c r="D376" s="107">
        <v>1636360</v>
      </c>
      <c r="E376" s="369">
        <v>0</v>
      </c>
      <c r="F376" s="386"/>
      <c r="G376" s="50">
        <f t="shared" si="67"/>
        <v>0</v>
      </c>
      <c r="H376" s="50">
        <v>0</v>
      </c>
      <c r="I376" s="51">
        <f t="shared" si="69"/>
        <v>1636360</v>
      </c>
      <c r="J376" s="51">
        <f t="shared" si="70"/>
        <v>0</v>
      </c>
      <c r="K376" s="121"/>
      <c r="L376" s="121"/>
      <c r="M376" s="122"/>
      <c r="N376" s="108"/>
    </row>
    <row r="377" spans="1:17" ht="15.75" thickBot="1" x14ac:dyDescent="0.3">
      <c r="A377" s="70" t="s">
        <v>208</v>
      </c>
      <c r="B377" s="55" t="s">
        <v>225</v>
      </c>
      <c r="C377" s="56" t="s">
        <v>74</v>
      </c>
      <c r="D377" s="107">
        <v>7374000</v>
      </c>
      <c r="E377" s="369">
        <v>0</v>
      </c>
      <c r="F377" s="386"/>
      <c r="G377" s="50">
        <f t="shared" si="67"/>
        <v>0</v>
      </c>
      <c r="H377" s="50">
        <v>0</v>
      </c>
      <c r="I377" s="51">
        <f t="shared" si="69"/>
        <v>7374000</v>
      </c>
      <c r="J377" s="51">
        <f t="shared" si="70"/>
        <v>0</v>
      </c>
      <c r="K377" s="121"/>
      <c r="L377" s="121"/>
      <c r="M377" s="122"/>
      <c r="N377" s="108"/>
    </row>
    <row r="378" spans="1:17" ht="15.75" thickBot="1" x14ac:dyDescent="0.3">
      <c r="A378" s="70" t="s">
        <v>210</v>
      </c>
      <c r="B378" s="71" t="s">
        <v>238</v>
      </c>
      <c r="C378" s="72" t="s">
        <v>68</v>
      </c>
      <c r="D378" s="159">
        <v>750000</v>
      </c>
      <c r="E378" s="375">
        <v>225000</v>
      </c>
      <c r="F378" s="385">
        <v>225000</v>
      </c>
      <c r="G378" s="75">
        <f t="shared" si="67"/>
        <v>30</v>
      </c>
      <c r="H378" s="75">
        <f t="shared" si="62"/>
        <v>100</v>
      </c>
      <c r="I378" s="76">
        <f t="shared" si="69"/>
        <v>525000</v>
      </c>
      <c r="J378" s="51">
        <f>E378-F378</f>
        <v>0</v>
      </c>
      <c r="K378" s="154"/>
      <c r="L378" s="154"/>
      <c r="M378" s="155"/>
      <c r="N378" s="108"/>
    </row>
    <row r="379" spans="1:17" ht="75" x14ac:dyDescent="0.25">
      <c r="A379" s="36">
        <v>47</v>
      </c>
      <c r="B379" s="37" t="s">
        <v>355</v>
      </c>
      <c r="C379" s="38" t="s">
        <v>190</v>
      </c>
      <c r="D379" s="39">
        <f>SUM(D380:D388)</f>
        <v>254450000</v>
      </c>
      <c r="E379" s="347">
        <f>SUM(E380:E388)</f>
        <v>66485940</v>
      </c>
      <c r="F379" s="68">
        <f>SUM(F380:F388)</f>
        <v>28639000</v>
      </c>
      <c r="G379" s="41">
        <f t="shared" si="67"/>
        <v>11.255256435449008</v>
      </c>
      <c r="H379" s="41">
        <f t="shared" si="62"/>
        <v>43.075272756916725</v>
      </c>
      <c r="I379" s="68">
        <f>SUM(I380:I388)</f>
        <v>225811000</v>
      </c>
      <c r="J379" s="68">
        <f>SUM(J380:J388)</f>
        <v>37846940</v>
      </c>
      <c r="K379" s="43"/>
      <c r="L379" s="43"/>
      <c r="M379" s="44"/>
      <c r="N379" s="108"/>
    </row>
    <row r="380" spans="1:17" x14ac:dyDescent="0.25">
      <c r="A380" s="54" t="s">
        <v>194</v>
      </c>
      <c r="B380" s="55" t="s">
        <v>195</v>
      </c>
      <c r="C380" s="56" t="s">
        <v>48</v>
      </c>
      <c r="D380" s="107">
        <v>5477460</v>
      </c>
      <c r="E380" s="369">
        <v>2749320</v>
      </c>
      <c r="F380" s="58">
        <v>698000</v>
      </c>
      <c r="G380" s="50">
        <f t="shared" si="67"/>
        <v>12.743132765917048</v>
      </c>
      <c r="H380" s="50">
        <f t="shared" si="62"/>
        <v>25.388095965547848</v>
      </c>
      <c r="I380" s="51">
        <f t="shared" ref="I380:I388" si="71">D380-F380</f>
        <v>4779460</v>
      </c>
      <c r="J380" s="51">
        <f t="shared" ref="J380:J387" si="72">E380-F380</f>
        <v>2051320</v>
      </c>
      <c r="K380" s="59"/>
      <c r="L380" s="59"/>
      <c r="M380" s="78"/>
      <c r="N380" s="108"/>
    </row>
    <row r="381" spans="1:17" x14ac:dyDescent="0.25">
      <c r="A381" s="54" t="s">
        <v>196</v>
      </c>
      <c r="B381" s="55" t="s">
        <v>197</v>
      </c>
      <c r="C381" s="56" t="s">
        <v>49</v>
      </c>
      <c r="D381" s="107">
        <v>1741460</v>
      </c>
      <c r="E381" s="369">
        <v>711180</v>
      </c>
      <c r="F381" s="58">
        <v>261000</v>
      </c>
      <c r="G381" s="50">
        <f t="shared" si="67"/>
        <v>14.987424345089753</v>
      </c>
      <c r="H381" s="50">
        <f t="shared" si="62"/>
        <v>36.699569729182485</v>
      </c>
      <c r="I381" s="51">
        <f t="shared" si="71"/>
        <v>1480460</v>
      </c>
      <c r="J381" s="51">
        <f t="shared" si="72"/>
        <v>450180</v>
      </c>
      <c r="K381" s="59"/>
      <c r="L381" s="59"/>
      <c r="M381" s="78"/>
      <c r="N381" s="108"/>
    </row>
    <row r="382" spans="1:17" x14ac:dyDescent="0.25">
      <c r="A382" s="54" t="s">
        <v>200</v>
      </c>
      <c r="B382" s="55" t="s">
        <v>235</v>
      </c>
      <c r="C382" s="56" t="s">
        <v>72</v>
      </c>
      <c r="D382" s="107">
        <v>660000</v>
      </c>
      <c r="E382" s="369">
        <v>330000</v>
      </c>
      <c r="F382" s="58">
        <v>330000</v>
      </c>
      <c r="G382" s="50">
        <f t="shared" si="67"/>
        <v>50</v>
      </c>
      <c r="H382" s="50">
        <f t="shared" si="62"/>
        <v>100</v>
      </c>
      <c r="I382" s="51">
        <f t="shared" si="71"/>
        <v>330000</v>
      </c>
      <c r="J382" s="51">
        <f t="shared" si="72"/>
        <v>0</v>
      </c>
      <c r="K382" s="59"/>
      <c r="L382" s="59"/>
      <c r="M382" s="78"/>
      <c r="N382" s="108"/>
    </row>
    <row r="383" spans="1:17" x14ac:dyDescent="0.25">
      <c r="A383" s="54" t="s">
        <v>202</v>
      </c>
      <c r="B383" s="55" t="s">
        <v>237</v>
      </c>
      <c r="C383" s="56" t="s">
        <v>63</v>
      </c>
      <c r="D383" s="107">
        <v>15950000</v>
      </c>
      <c r="E383" s="369">
        <v>6250000</v>
      </c>
      <c r="F383" s="58">
        <v>1050000</v>
      </c>
      <c r="G383" s="50">
        <f t="shared" si="67"/>
        <v>6.5830721003134789</v>
      </c>
      <c r="H383" s="50">
        <f t="shared" si="62"/>
        <v>16.8</v>
      </c>
      <c r="I383" s="51">
        <f t="shared" si="71"/>
        <v>14900000</v>
      </c>
      <c r="J383" s="51">
        <f t="shared" si="72"/>
        <v>5200000</v>
      </c>
      <c r="K383" s="59"/>
      <c r="L383" s="59"/>
      <c r="M383" s="78"/>
      <c r="N383" s="108"/>
    </row>
    <row r="384" spans="1:17" ht="30" x14ac:dyDescent="0.25">
      <c r="A384" s="54" t="s">
        <v>204</v>
      </c>
      <c r="B384" s="55" t="s">
        <v>222</v>
      </c>
      <c r="C384" s="56" t="s">
        <v>65</v>
      </c>
      <c r="D384" s="107">
        <v>71600000</v>
      </c>
      <c r="E384" s="369">
        <v>26300000</v>
      </c>
      <c r="F384" s="58">
        <v>26300000</v>
      </c>
      <c r="G384" s="50">
        <f t="shared" si="67"/>
        <v>36.731843575418992</v>
      </c>
      <c r="H384" s="50">
        <f t="shared" si="62"/>
        <v>100</v>
      </c>
      <c r="I384" s="51">
        <f t="shared" si="71"/>
        <v>45300000</v>
      </c>
      <c r="J384" s="51">
        <f t="shared" si="72"/>
        <v>0</v>
      </c>
      <c r="K384" s="59"/>
      <c r="L384" s="59"/>
      <c r="M384" s="78"/>
      <c r="N384" s="108"/>
    </row>
    <row r="385" spans="1:14" x14ac:dyDescent="0.25">
      <c r="A385" s="54" t="s">
        <v>206</v>
      </c>
      <c r="B385" s="55" t="s">
        <v>268</v>
      </c>
      <c r="C385" s="56" t="s">
        <v>66</v>
      </c>
      <c r="D385" s="107">
        <v>4909080</v>
      </c>
      <c r="E385" s="369">
        <v>0</v>
      </c>
      <c r="F385" s="58"/>
      <c r="G385" s="50">
        <f t="shared" si="67"/>
        <v>0</v>
      </c>
      <c r="H385" s="50">
        <v>0</v>
      </c>
      <c r="I385" s="51">
        <f t="shared" si="71"/>
        <v>4909080</v>
      </c>
      <c r="J385" s="51">
        <f t="shared" si="72"/>
        <v>0</v>
      </c>
      <c r="K385" s="59"/>
      <c r="L385" s="59"/>
      <c r="M385" s="78"/>
      <c r="N385" s="108"/>
    </row>
    <row r="386" spans="1:14" ht="30" x14ac:dyDescent="0.25">
      <c r="A386" s="54" t="s">
        <v>208</v>
      </c>
      <c r="B386" s="55" t="s">
        <v>290</v>
      </c>
      <c r="C386" s="56" t="s">
        <v>104</v>
      </c>
      <c r="D386" s="107">
        <v>116159000</v>
      </c>
      <c r="E386" s="369">
        <v>30145440</v>
      </c>
      <c r="F386" s="58"/>
      <c r="G386" s="50">
        <f t="shared" si="67"/>
        <v>0</v>
      </c>
      <c r="H386" s="50">
        <f t="shared" si="62"/>
        <v>0</v>
      </c>
      <c r="I386" s="51">
        <f t="shared" si="71"/>
        <v>116159000</v>
      </c>
      <c r="J386" s="51">
        <f t="shared" si="72"/>
        <v>30145440</v>
      </c>
      <c r="K386" s="59"/>
      <c r="L386" s="59"/>
      <c r="M386" s="78"/>
      <c r="N386" s="108"/>
    </row>
    <row r="387" spans="1:14" x14ac:dyDescent="0.25">
      <c r="A387" s="54" t="s">
        <v>210</v>
      </c>
      <c r="B387" s="55" t="s">
        <v>225</v>
      </c>
      <c r="C387" s="56" t="s">
        <v>74</v>
      </c>
      <c r="D387" s="107">
        <v>30828000</v>
      </c>
      <c r="E387" s="369">
        <v>0</v>
      </c>
      <c r="F387" s="58"/>
      <c r="G387" s="50">
        <f t="shared" si="67"/>
        <v>0</v>
      </c>
      <c r="H387" s="50">
        <v>0</v>
      </c>
      <c r="I387" s="51">
        <f t="shared" si="71"/>
        <v>30828000</v>
      </c>
      <c r="J387" s="51">
        <f t="shared" si="72"/>
        <v>0</v>
      </c>
      <c r="K387" s="59"/>
      <c r="L387" s="59"/>
      <c r="M387" s="78"/>
      <c r="N387" s="108"/>
    </row>
    <row r="388" spans="1:14" ht="15.75" thickBot="1" x14ac:dyDescent="0.3">
      <c r="A388" s="70" t="s">
        <v>212</v>
      </c>
      <c r="B388" s="71" t="s">
        <v>238</v>
      </c>
      <c r="C388" s="72" t="s">
        <v>68</v>
      </c>
      <c r="D388" s="159">
        <v>7125000</v>
      </c>
      <c r="E388" s="375">
        <v>0</v>
      </c>
      <c r="F388" s="90"/>
      <c r="G388" s="75">
        <f t="shared" si="67"/>
        <v>0</v>
      </c>
      <c r="H388" s="75">
        <v>0</v>
      </c>
      <c r="I388" s="76">
        <f t="shared" si="71"/>
        <v>7125000</v>
      </c>
      <c r="J388" s="51">
        <f>E388-F388</f>
        <v>0</v>
      </c>
      <c r="K388" s="156"/>
      <c r="L388" s="156"/>
      <c r="M388" s="79"/>
      <c r="N388" s="108"/>
    </row>
    <row r="389" spans="1:14" ht="60" x14ac:dyDescent="0.25">
      <c r="A389" s="36">
        <v>48</v>
      </c>
      <c r="B389" s="37" t="s">
        <v>356</v>
      </c>
      <c r="C389" s="38" t="s">
        <v>170</v>
      </c>
      <c r="D389" s="39">
        <f>SUM(D390:D404)</f>
        <v>1361968096</v>
      </c>
      <c r="E389" s="347">
        <f>SUM(E390:E404)</f>
        <v>569951120</v>
      </c>
      <c r="F389" s="68">
        <f>SUM(F390:F404)</f>
        <v>355621210</v>
      </c>
      <c r="G389" s="41">
        <f t="shared" si="67"/>
        <v>26.110832628490588</v>
      </c>
      <c r="H389" s="41">
        <f t="shared" si="62"/>
        <v>62.395036612964283</v>
      </c>
      <c r="I389" s="68">
        <f>SUM(I390:I404)</f>
        <v>1006346886</v>
      </c>
      <c r="J389" s="68">
        <f>SUM(J390:J404)</f>
        <v>214329910</v>
      </c>
      <c r="K389" s="120"/>
      <c r="L389" s="43"/>
      <c r="M389" s="44"/>
      <c r="N389" s="108"/>
    </row>
    <row r="390" spans="1:14" x14ac:dyDescent="0.25">
      <c r="A390" s="54" t="s">
        <v>194</v>
      </c>
      <c r="B390" s="55" t="s">
        <v>195</v>
      </c>
      <c r="C390" s="56" t="s">
        <v>48</v>
      </c>
      <c r="D390" s="107">
        <v>11711000</v>
      </c>
      <c r="E390" s="369">
        <v>5019000</v>
      </c>
      <c r="F390" s="58">
        <v>1532500</v>
      </c>
      <c r="G390" s="50">
        <f t="shared" si="67"/>
        <v>13.08598753308855</v>
      </c>
      <c r="H390" s="50">
        <f t="shared" si="62"/>
        <v>30.533970910539949</v>
      </c>
      <c r="I390" s="51">
        <f t="shared" ref="I390:I400" si="73">D390-F390</f>
        <v>10178500</v>
      </c>
      <c r="J390" s="51">
        <f t="shared" ref="J390:J403" si="74">E390-F390</f>
        <v>3486500</v>
      </c>
      <c r="K390" s="59"/>
      <c r="L390" s="59"/>
      <c r="M390" s="78"/>
      <c r="N390" s="108"/>
    </row>
    <row r="391" spans="1:14" x14ac:dyDescent="0.25">
      <c r="A391" s="54" t="s">
        <v>196</v>
      </c>
      <c r="B391" s="55" t="s">
        <v>197</v>
      </c>
      <c r="C391" s="56" t="s">
        <v>49</v>
      </c>
      <c r="D391" s="107">
        <v>91630400</v>
      </c>
      <c r="E391" s="369">
        <v>31369400</v>
      </c>
      <c r="F391" s="58">
        <v>8776500</v>
      </c>
      <c r="G391" s="50">
        <f t="shared" si="67"/>
        <v>9.5781531020272741</v>
      </c>
      <c r="H391" s="50">
        <f t="shared" si="62"/>
        <v>27.97790203191645</v>
      </c>
      <c r="I391" s="51">
        <f t="shared" si="73"/>
        <v>82853900</v>
      </c>
      <c r="J391" s="51">
        <f t="shared" si="74"/>
        <v>22592900</v>
      </c>
      <c r="K391" s="59"/>
      <c r="L391" s="59"/>
      <c r="M391" s="78"/>
      <c r="N391" s="108"/>
    </row>
    <row r="392" spans="1:14" x14ac:dyDescent="0.25">
      <c r="A392" s="54" t="s">
        <v>200</v>
      </c>
      <c r="B392" s="55" t="s">
        <v>235</v>
      </c>
      <c r="C392" s="56" t="s">
        <v>72</v>
      </c>
      <c r="D392" s="107">
        <v>1045000</v>
      </c>
      <c r="E392" s="369">
        <v>440000</v>
      </c>
      <c r="F392" s="58">
        <v>275000</v>
      </c>
      <c r="G392" s="50">
        <f t="shared" si="67"/>
        <v>26.315789473684209</v>
      </c>
      <c r="H392" s="50">
        <f t="shared" si="62"/>
        <v>62.5</v>
      </c>
      <c r="I392" s="51">
        <f t="shared" si="73"/>
        <v>770000</v>
      </c>
      <c r="J392" s="51">
        <f t="shared" si="74"/>
        <v>165000</v>
      </c>
      <c r="K392" s="59"/>
      <c r="L392" s="59"/>
      <c r="M392" s="78"/>
      <c r="N392" s="108"/>
    </row>
    <row r="393" spans="1:14" x14ac:dyDescent="0.25">
      <c r="A393" s="54" t="s">
        <v>202</v>
      </c>
      <c r="B393" s="55" t="s">
        <v>237</v>
      </c>
      <c r="C393" s="56" t="s">
        <v>63</v>
      </c>
      <c r="D393" s="107">
        <v>4200000</v>
      </c>
      <c r="E393" s="369">
        <v>1400000</v>
      </c>
      <c r="F393" s="58">
        <v>700000</v>
      </c>
      <c r="G393" s="50">
        <f t="shared" si="67"/>
        <v>16.666666666666664</v>
      </c>
      <c r="H393" s="50">
        <f t="shared" si="62"/>
        <v>50</v>
      </c>
      <c r="I393" s="51">
        <f t="shared" si="73"/>
        <v>3500000</v>
      </c>
      <c r="J393" s="51">
        <f t="shared" si="74"/>
        <v>700000</v>
      </c>
      <c r="K393" s="59"/>
      <c r="L393" s="59"/>
      <c r="M393" s="78"/>
      <c r="N393" s="108"/>
    </row>
    <row r="394" spans="1:14" s="315" customFormat="1" x14ac:dyDescent="0.25">
      <c r="A394" s="323" t="s">
        <v>204</v>
      </c>
      <c r="B394" s="324" t="s">
        <v>231</v>
      </c>
      <c r="C394" s="325" t="s">
        <v>64</v>
      </c>
      <c r="D394" s="329">
        <v>0</v>
      </c>
      <c r="E394" s="378">
        <v>1000000</v>
      </c>
      <c r="F394" s="58">
        <v>500000</v>
      </c>
      <c r="G394" s="50">
        <v>0</v>
      </c>
      <c r="H394" s="50">
        <f t="shared" si="62"/>
        <v>50</v>
      </c>
      <c r="I394" s="51">
        <f>D394-F394</f>
        <v>-500000</v>
      </c>
      <c r="J394" s="51">
        <f t="shared" si="74"/>
        <v>500000</v>
      </c>
      <c r="K394" s="59"/>
      <c r="L394" s="59"/>
      <c r="M394" s="328"/>
      <c r="N394" s="322"/>
    </row>
    <row r="395" spans="1:14" ht="30" x14ac:dyDescent="0.25">
      <c r="A395" s="54" t="s">
        <v>206</v>
      </c>
      <c r="B395" s="55" t="s">
        <v>295</v>
      </c>
      <c r="C395" s="56" t="s">
        <v>129</v>
      </c>
      <c r="D395" s="107">
        <v>240200000</v>
      </c>
      <c r="E395" s="369">
        <v>57100000</v>
      </c>
      <c r="F395" s="58">
        <v>40100000</v>
      </c>
      <c r="G395" s="50">
        <f t="shared" si="67"/>
        <v>16.694421315570356</v>
      </c>
      <c r="H395" s="50">
        <f t="shared" si="62"/>
        <v>70.2276707530648</v>
      </c>
      <c r="I395" s="51">
        <f t="shared" si="73"/>
        <v>200100000</v>
      </c>
      <c r="J395" s="51">
        <f t="shared" si="74"/>
        <v>17000000</v>
      </c>
      <c r="K395" s="59"/>
      <c r="L395" s="59"/>
      <c r="M395" s="78"/>
      <c r="N395" s="108"/>
    </row>
    <row r="396" spans="1:14" ht="30" x14ac:dyDescent="0.25">
      <c r="A396" s="54" t="s">
        <v>208</v>
      </c>
      <c r="B396" s="55" t="s">
        <v>222</v>
      </c>
      <c r="C396" s="56" t="s">
        <v>65</v>
      </c>
      <c r="D396" s="107">
        <v>120100000</v>
      </c>
      <c r="E396" s="369">
        <v>77700000</v>
      </c>
      <c r="F396" s="58">
        <v>8600000</v>
      </c>
      <c r="G396" s="50">
        <f t="shared" si="67"/>
        <v>7.1606994171523732</v>
      </c>
      <c r="H396" s="50">
        <f t="shared" si="62"/>
        <v>11.068211068211069</v>
      </c>
      <c r="I396" s="51">
        <f t="shared" si="73"/>
        <v>111500000</v>
      </c>
      <c r="J396" s="51">
        <f t="shared" si="74"/>
        <v>69100000</v>
      </c>
      <c r="K396" s="59"/>
      <c r="L396" s="59"/>
      <c r="M396" s="78"/>
    </row>
    <row r="397" spans="1:14" ht="30" x14ac:dyDescent="0.25">
      <c r="A397" s="54" t="s">
        <v>210</v>
      </c>
      <c r="B397" s="55" t="s">
        <v>297</v>
      </c>
      <c r="C397" s="56" t="s">
        <v>130</v>
      </c>
      <c r="D397" s="107">
        <v>357000000</v>
      </c>
      <c r="E397" s="369">
        <v>270500000</v>
      </c>
      <c r="F397" s="58">
        <v>228960000</v>
      </c>
      <c r="G397" s="50">
        <f t="shared" si="67"/>
        <v>64.134453781512605</v>
      </c>
      <c r="H397" s="50">
        <f t="shared" ref="H397:H433" si="75">F397/E397*100</f>
        <v>84.64325323475046</v>
      </c>
      <c r="I397" s="51">
        <f t="shared" si="73"/>
        <v>128040000</v>
      </c>
      <c r="J397" s="51">
        <f t="shared" si="74"/>
        <v>41540000</v>
      </c>
      <c r="K397" s="59"/>
      <c r="L397" s="59"/>
      <c r="M397" s="78"/>
      <c r="N397" s="108"/>
    </row>
    <row r="398" spans="1:14" x14ac:dyDescent="0.25">
      <c r="A398" s="54" t="s">
        <v>212</v>
      </c>
      <c r="B398" s="55" t="s">
        <v>271</v>
      </c>
      <c r="C398" s="56" t="s">
        <v>108</v>
      </c>
      <c r="D398" s="107">
        <v>133500000</v>
      </c>
      <c r="E398" s="369">
        <v>37500000</v>
      </c>
      <c r="F398" s="58">
        <v>9600000</v>
      </c>
      <c r="G398" s="50">
        <v>0</v>
      </c>
      <c r="H398" s="50">
        <f t="shared" si="75"/>
        <v>25.6</v>
      </c>
      <c r="I398" s="51">
        <f t="shared" si="73"/>
        <v>123900000</v>
      </c>
      <c r="J398" s="51">
        <f t="shared" si="74"/>
        <v>27900000</v>
      </c>
      <c r="K398" s="59"/>
      <c r="L398" s="59"/>
      <c r="M398" s="78"/>
      <c r="N398" s="108"/>
    </row>
    <row r="399" spans="1:14" x14ac:dyDescent="0.25">
      <c r="A399" s="54" t="s">
        <v>214</v>
      </c>
      <c r="B399" s="55" t="s">
        <v>283</v>
      </c>
      <c r="C399" s="56" t="s">
        <v>105</v>
      </c>
      <c r="D399" s="107">
        <v>12000000</v>
      </c>
      <c r="E399" s="369">
        <v>4000000</v>
      </c>
      <c r="F399" s="58">
        <v>2000000</v>
      </c>
      <c r="G399" s="50">
        <v>0</v>
      </c>
      <c r="H399" s="50">
        <f t="shared" si="75"/>
        <v>50</v>
      </c>
      <c r="I399" s="51">
        <f t="shared" si="73"/>
        <v>10000000</v>
      </c>
      <c r="J399" s="51">
        <f t="shared" si="74"/>
        <v>2000000</v>
      </c>
      <c r="K399" s="59"/>
      <c r="L399" s="59"/>
      <c r="M399" s="78"/>
      <c r="N399" s="108"/>
    </row>
    <row r="400" spans="1:14" x14ac:dyDescent="0.25">
      <c r="A400" s="54" t="s">
        <v>216</v>
      </c>
      <c r="B400" s="55" t="s">
        <v>245</v>
      </c>
      <c r="C400" s="56" t="s">
        <v>83</v>
      </c>
      <c r="D400" s="107">
        <v>2250000</v>
      </c>
      <c r="E400" s="369">
        <v>5200000</v>
      </c>
      <c r="F400" s="58"/>
      <c r="G400" s="50">
        <v>0</v>
      </c>
      <c r="H400" s="50">
        <f t="shared" si="75"/>
        <v>0</v>
      </c>
      <c r="I400" s="51">
        <f t="shared" si="73"/>
        <v>2250000</v>
      </c>
      <c r="J400" s="51">
        <f t="shared" si="74"/>
        <v>5200000</v>
      </c>
      <c r="K400" s="59"/>
      <c r="L400" s="59"/>
      <c r="M400" s="78"/>
      <c r="N400" s="108"/>
    </row>
    <row r="401" spans="1:17" x14ac:dyDescent="0.25">
      <c r="A401" s="54" t="s">
        <v>218</v>
      </c>
      <c r="B401" s="55" t="s">
        <v>224</v>
      </c>
      <c r="C401" s="56" t="s">
        <v>67</v>
      </c>
      <c r="D401" s="107">
        <v>6545160</v>
      </c>
      <c r="E401" s="369">
        <v>2181720</v>
      </c>
      <c r="F401" s="58">
        <v>540000</v>
      </c>
      <c r="G401" s="50">
        <f t="shared" ref="G401:G433" si="76">F401/D401*100</f>
        <v>8.2503712667070026</v>
      </c>
      <c r="H401" s="50">
        <f t="shared" si="75"/>
        <v>24.751113800121004</v>
      </c>
      <c r="I401" s="51">
        <f>D401-F401</f>
        <v>6005160</v>
      </c>
      <c r="J401" s="51">
        <f t="shared" si="74"/>
        <v>1641720</v>
      </c>
      <c r="K401" s="106"/>
      <c r="L401" s="106"/>
      <c r="M401" s="78"/>
    </row>
    <row r="402" spans="1:17" x14ac:dyDescent="0.25">
      <c r="A402" s="54" t="s">
        <v>220</v>
      </c>
      <c r="B402" s="55" t="s">
        <v>298</v>
      </c>
      <c r="C402" s="56" t="s">
        <v>127</v>
      </c>
      <c r="D402" s="107">
        <v>39000000</v>
      </c>
      <c r="E402" s="369">
        <v>15600000</v>
      </c>
      <c r="F402" s="58">
        <v>10500000</v>
      </c>
      <c r="G402" s="50">
        <f t="shared" si="76"/>
        <v>26.923076923076923</v>
      </c>
      <c r="H402" s="50">
        <f t="shared" si="75"/>
        <v>67.307692307692307</v>
      </c>
      <c r="I402" s="51">
        <f>D402-F402</f>
        <v>28500000</v>
      </c>
      <c r="J402" s="51">
        <f t="shared" si="74"/>
        <v>5100000</v>
      </c>
      <c r="K402" s="59"/>
      <c r="L402" s="59"/>
      <c r="M402" s="78"/>
    </row>
    <row r="403" spans="1:17" ht="15.75" thickBot="1" x14ac:dyDescent="0.3">
      <c r="A403" s="70" t="s">
        <v>251</v>
      </c>
      <c r="B403" s="55" t="s">
        <v>225</v>
      </c>
      <c r="C403" s="56" t="s">
        <v>74</v>
      </c>
      <c r="D403" s="107">
        <v>333936536</v>
      </c>
      <c r="E403" s="369">
        <v>55041000</v>
      </c>
      <c r="F403" s="58">
        <v>42737210</v>
      </c>
      <c r="G403" s="50">
        <f t="shared" si="76"/>
        <v>12.798003630246676</v>
      </c>
      <c r="H403" s="50">
        <f t="shared" si="75"/>
        <v>77.646136516415027</v>
      </c>
      <c r="I403" s="51">
        <f>D403-F403</f>
        <v>291199326</v>
      </c>
      <c r="J403" s="51">
        <f t="shared" si="74"/>
        <v>12303790</v>
      </c>
      <c r="K403" s="59"/>
      <c r="L403" s="59"/>
      <c r="M403" s="78"/>
    </row>
    <row r="404" spans="1:17" ht="15.75" thickBot="1" x14ac:dyDescent="0.3">
      <c r="A404" s="70" t="s">
        <v>252</v>
      </c>
      <c r="B404" s="71" t="s">
        <v>238</v>
      </c>
      <c r="C404" s="72" t="s">
        <v>68</v>
      </c>
      <c r="D404" s="159">
        <v>8850000</v>
      </c>
      <c r="E404" s="375">
        <v>5900000</v>
      </c>
      <c r="F404" s="385">
        <v>800000</v>
      </c>
      <c r="G404" s="75">
        <f t="shared" si="76"/>
        <v>9.0395480225988702</v>
      </c>
      <c r="H404" s="75">
        <f t="shared" si="75"/>
        <v>13.559322033898304</v>
      </c>
      <c r="I404" s="76">
        <f>D404-F404</f>
        <v>8050000</v>
      </c>
      <c r="J404" s="51">
        <f>E404-F404</f>
        <v>5100000</v>
      </c>
      <c r="K404" s="77"/>
      <c r="L404" s="77"/>
      <c r="M404" s="79"/>
    </row>
    <row r="405" spans="1:17" ht="75" x14ac:dyDescent="0.25">
      <c r="A405" s="36">
        <v>49</v>
      </c>
      <c r="B405" s="37" t="s">
        <v>357</v>
      </c>
      <c r="C405" s="38" t="s">
        <v>171</v>
      </c>
      <c r="D405" s="39">
        <f>SUM(D406:D415)</f>
        <v>212172500</v>
      </c>
      <c r="E405" s="347">
        <f>SUM(E406:E415)</f>
        <v>68357900</v>
      </c>
      <c r="F405" s="39">
        <f>SUM(F406:F415)</f>
        <v>49679200</v>
      </c>
      <c r="G405" s="41">
        <f t="shared" si="76"/>
        <v>23.414532986131569</v>
      </c>
      <c r="H405" s="41">
        <f t="shared" si="75"/>
        <v>72.675140693321467</v>
      </c>
      <c r="I405" s="39">
        <f>SUM(I406:I415)</f>
        <v>162493300</v>
      </c>
      <c r="J405" s="39">
        <f>SUM(J406:J415)</f>
        <v>18678700</v>
      </c>
      <c r="K405" s="120"/>
      <c r="L405" s="43"/>
      <c r="M405" s="44"/>
      <c r="Q405" s="103"/>
    </row>
    <row r="406" spans="1:17" x14ac:dyDescent="0.25">
      <c r="A406" s="54" t="s">
        <v>194</v>
      </c>
      <c r="B406" s="55" t="s">
        <v>195</v>
      </c>
      <c r="C406" s="56" t="s">
        <v>48</v>
      </c>
      <c r="D406" s="167">
        <v>9176540</v>
      </c>
      <c r="E406" s="379">
        <v>3480950</v>
      </c>
      <c r="F406" s="58">
        <v>1704200</v>
      </c>
      <c r="G406" s="50">
        <f t="shared" si="76"/>
        <v>18.571269781420884</v>
      </c>
      <c r="H406" s="50">
        <f t="shared" si="75"/>
        <v>48.957899424007813</v>
      </c>
      <c r="I406" s="51">
        <f t="shared" ref="I406:I413" si="77">D406-F406</f>
        <v>7472340</v>
      </c>
      <c r="J406" s="51">
        <f t="shared" ref="J406:J414" si="78">E406-F406</f>
        <v>1776750</v>
      </c>
      <c r="K406" s="59"/>
      <c r="L406" s="59"/>
      <c r="M406" s="78"/>
    </row>
    <row r="407" spans="1:17" x14ac:dyDescent="0.25">
      <c r="A407" s="54" t="s">
        <v>196</v>
      </c>
      <c r="B407" s="55" t="s">
        <v>197</v>
      </c>
      <c r="C407" s="56" t="s">
        <v>49</v>
      </c>
      <c r="D407" s="167">
        <v>13459100</v>
      </c>
      <c r="E407" s="379">
        <v>3056950</v>
      </c>
      <c r="F407" s="58">
        <v>975000</v>
      </c>
      <c r="G407" s="50">
        <f t="shared" si="76"/>
        <v>7.244169372394885</v>
      </c>
      <c r="H407" s="50">
        <f t="shared" si="75"/>
        <v>31.894535402934299</v>
      </c>
      <c r="I407" s="51">
        <f t="shared" si="77"/>
        <v>12484100</v>
      </c>
      <c r="J407" s="51">
        <f t="shared" si="78"/>
        <v>2081950</v>
      </c>
      <c r="K407" s="59"/>
      <c r="L407" s="59"/>
      <c r="M407" s="78"/>
    </row>
    <row r="408" spans="1:17" x14ac:dyDescent="0.25">
      <c r="A408" s="54" t="s">
        <v>200</v>
      </c>
      <c r="B408" s="55" t="s">
        <v>235</v>
      </c>
      <c r="C408" s="56" t="s">
        <v>72</v>
      </c>
      <c r="D408" s="167">
        <v>220000</v>
      </c>
      <c r="E408" s="379">
        <v>220000</v>
      </c>
      <c r="F408" s="58"/>
      <c r="G408" s="50">
        <f t="shared" si="76"/>
        <v>0</v>
      </c>
      <c r="H408" s="50">
        <f t="shared" si="75"/>
        <v>0</v>
      </c>
      <c r="I408" s="51">
        <f t="shared" si="77"/>
        <v>220000</v>
      </c>
      <c r="J408" s="51">
        <f t="shared" si="78"/>
        <v>220000</v>
      </c>
      <c r="K408" s="59"/>
      <c r="L408" s="59"/>
      <c r="M408" s="78"/>
    </row>
    <row r="409" spans="1:17" x14ac:dyDescent="0.25">
      <c r="A409" s="54" t="s">
        <v>202</v>
      </c>
      <c r="B409" s="55" t="s">
        <v>237</v>
      </c>
      <c r="C409" s="56" t="s">
        <v>63</v>
      </c>
      <c r="D409" s="167">
        <v>14625000</v>
      </c>
      <c r="E409" s="379">
        <v>3500000</v>
      </c>
      <c r="F409" s="58"/>
      <c r="G409" s="50">
        <f t="shared" si="76"/>
        <v>0</v>
      </c>
      <c r="H409" s="50">
        <f t="shared" si="75"/>
        <v>0</v>
      </c>
      <c r="I409" s="51">
        <f t="shared" si="77"/>
        <v>14625000</v>
      </c>
      <c r="J409" s="51">
        <f t="shared" si="78"/>
        <v>3500000</v>
      </c>
      <c r="K409" s="59"/>
      <c r="L409" s="59"/>
      <c r="M409" s="78"/>
      <c r="Q409" s="315"/>
    </row>
    <row r="410" spans="1:17" ht="30" x14ac:dyDescent="0.25">
      <c r="A410" s="54" t="s">
        <v>204</v>
      </c>
      <c r="B410" s="55" t="s">
        <v>295</v>
      </c>
      <c r="C410" s="56" t="s">
        <v>129</v>
      </c>
      <c r="D410" s="167">
        <v>62325000</v>
      </c>
      <c r="E410" s="379">
        <v>18500000</v>
      </c>
      <c r="F410" s="58">
        <v>18500000</v>
      </c>
      <c r="G410" s="50">
        <f t="shared" si="76"/>
        <v>29.683112715603688</v>
      </c>
      <c r="H410" s="50">
        <f t="shared" si="75"/>
        <v>100</v>
      </c>
      <c r="I410" s="51">
        <f t="shared" si="77"/>
        <v>43825000</v>
      </c>
      <c r="J410" s="51">
        <f t="shared" si="78"/>
        <v>0</v>
      </c>
      <c r="K410" s="59"/>
      <c r="L410" s="59"/>
      <c r="M410" s="78"/>
    </row>
    <row r="411" spans="1:17" ht="30" x14ac:dyDescent="0.25">
      <c r="A411" s="54" t="s">
        <v>206</v>
      </c>
      <c r="B411" s="55" t="s">
        <v>222</v>
      </c>
      <c r="C411" s="56" t="s">
        <v>65</v>
      </c>
      <c r="D411" s="167">
        <v>79450000</v>
      </c>
      <c r="E411" s="379">
        <v>29700000</v>
      </c>
      <c r="F411" s="58">
        <v>18600000</v>
      </c>
      <c r="G411" s="50">
        <f t="shared" si="76"/>
        <v>23.410950283196978</v>
      </c>
      <c r="H411" s="50">
        <f t="shared" si="75"/>
        <v>62.62626262626263</v>
      </c>
      <c r="I411" s="51">
        <f t="shared" si="77"/>
        <v>60850000</v>
      </c>
      <c r="J411" s="51">
        <f t="shared" si="78"/>
        <v>11100000</v>
      </c>
      <c r="K411" s="59"/>
      <c r="L411" s="59"/>
      <c r="M411" s="78"/>
    </row>
    <row r="412" spans="1:17" s="315" customFormat="1" x14ac:dyDescent="0.25">
      <c r="A412" s="323" t="s">
        <v>208</v>
      </c>
      <c r="B412" s="324" t="s">
        <v>297</v>
      </c>
      <c r="C412" s="325" t="s">
        <v>485</v>
      </c>
      <c r="D412" s="330">
        <v>0</v>
      </c>
      <c r="E412" s="380">
        <v>9900000</v>
      </c>
      <c r="F412" s="58">
        <v>9900000</v>
      </c>
      <c r="G412" s="50">
        <v>0</v>
      </c>
      <c r="H412" s="50">
        <f t="shared" si="75"/>
        <v>100</v>
      </c>
      <c r="I412" s="51">
        <f t="shared" si="77"/>
        <v>-9900000</v>
      </c>
      <c r="J412" s="51">
        <f t="shared" si="78"/>
        <v>0</v>
      </c>
      <c r="K412" s="59"/>
      <c r="L412" s="59"/>
      <c r="M412" s="328"/>
      <c r="N412" s="331"/>
      <c r="O412" s="390"/>
      <c r="P412" s="390"/>
    </row>
    <row r="413" spans="1:17" x14ac:dyDescent="0.25">
      <c r="A413" s="54" t="s">
        <v>210</v>
      </c>
      <c r="B413" s="55" t="s">
        <v>268</v>
      </c>
      <c r="C413" s="56" t="s">
        <v>66</v>
      </c>
      <c r="D413" s="167">
        <v>1636360</v>
      </c>
      <c r="E413" s="379">
        <v>0</v>
      </c>
      <c r="F413" s="58"/>
      <c r="G413" s="50">
        <f t="shared" si="76"/>
        <v>0</v>
      </c>
      <c r="H413" s="50">
        <v>0</v>
      </c>
      <c r="I413" s="51">
        <f t="shared" si="77"/>
        <v>1636360</v>
      </c>
      <c r="J413" s="51">
        <f t="shared" si="78"/>
        <v>0</v>
      </c>
      <c r="K413" s="59"/>
      <c r="L413" s="59"/>
      <c r="M413" s="78"/>
    </row>
    <row r="414" spans="1:17" ht="15.75" thickBot="1" x14ac:dyDescent="0.3">
      <c r="A414" s="70" t="s">
        <v>212</v>
      </c>
      <c r="B414" s="55" t="s">
        <v>225</v>
      </c>
      <c r="C414" s="56" t="s">
        <v>74</v>
      </c>
      <c r="D414" s="167">
        <v>29030500</v>
      </c>
      <c r="E414" s="379">
        <v>0</v>
      </c>
      <c r="F414" s="58"/>
      <c r="G414" s="50">
        <f t="shared" si="76"/>
        <v>0</v>
      </c>
      <c r="H414" s="50">
        <v>0</v>
      </c>
      <c r="I414" s="51">
        <f>D414-F414</f>
        <v>29030500</v>
      </c>
      <c r="J414" s="51">
        <f t="shared" si="78"/>
        <v>0</v>
      </c>
      <c r="K414" s="59"/>
      <c r="L414" s="59"/>
      <c r="M414" s="78"/>
    </row>
    <row r="415" spans="1:17" ht="15.75" thickBot="1" x14ac:dyDescent="0.3">
      <c r="A415" s="70" t="s">
        <v>214</v>
      </c>
      <c r="B415" s="71" t="s">
        <v>238</v>
      </c>
      <c r="C415" s="72" t="s">
        <v>68</v>
      </c>
      <c r="D415" s="168">
        <v>2250000</v>
      </c>
      <c r="E415" s="381">
        <v>0</v>
      </c>
      <c r="F415" s="169"/>
      <c r="G415" s="75">
        <f t="shared" si="76"/>
        <v>0</v>
      </c>
      <c r="H415" s="75">
        <v>0</v>
      </c>
      <c r="I415" s="76">
        <f>D415-F415</f>
        <v>2250000</v>
      </c>
      <c r="J415" s="76">
        <f>E415-F415</f>
        <v>0</v>
      </c>
      <c r="K415" s="77"/>
      <c r="L415" s="77"/>
      <c r="M415" s="79"/>
    </row>
    <row r="416" spans="1:17" ht="30.75" thickBot="1" x14ac:dyDescent="0.3">
      <c r="A416" s="91" t="s">
        <v>122</v>
      </c>
      <c r="B416" s="92" t="s">
        <v>148</v>
      </c>
      <c r="C416" s="93" t="s">
        <v>191</v>
      </c>
      <c r="D416" s="94">
        <f>D417</f>
        <v>5527060142</v>
      </c>
      <c r="E416" s="367">
        <f>E417</f>
        <v>4626222672</v>
      </c>
      <c r="F416" s="94">
        <f>F417</f>
        <v>706776900</v>
      </c>
      <c r="G416" s="96">
        <f t="shared" si="76"/>
        <v>12.787573897183044</v>
      </c>
      <c r="H416" s="96">
        <f t="shared" si="75"/>
        <v>15.277623886929065</v>
      </c>
      <c r="I416" s="94">
        <f>I417</f>
        <v>4820283242</v>
      </c>
      <c r="J416" s="94">
        <f>J417</f>
        <v>3919445772</v>
      </c>
      <c r="K416" s="118"/>
      <c r="L416" s="118"/>
      <c r="M416" s="99"/>
      <c r="Q416" s="103"/>
    </row>
    <row r="417" spans="1:17" ht="45" x14ac:dyDescent="0.25">
      <c r="A417" s="36">
        <v>50</v>
      </c>
      <c r="B417" s="37" t="s">
        <v>358</v>
      </c>
      <c r="C417" s="38" t="s">
        <v>172</v>
      </c>
      <c r="D417" s="39">
        <f>SUM(D418:D432)</f>
        <v>5527060142</v>
      </c>
      <c r="E417" s="347">
        <f>SUM(E418:E432)</f>
        <v>4626222672</v>
      </c>
      <c r="F417" s="39">
        <f>SUM(F418:F432)</f>
        <v>706776900</v>
      </c>
      <c r="G417" s="41">
        <f t="shared" si="76"/>
        <v>12.787573897183044</v>
      </c>
      <c r="H417" s="41">
        <f t="shared" si="75"/>
        <v>15.277623886929065</v>
      </c>
      <c r="I417" s="39">
        <f>SUM(I418:I432)</f>
        <v>4820283242</v>
      </c>
      <c r="J417" s="39">
        <f>SUM(J418:J432)</f>
        <v>3919445772</v>
      </c>
      <c r="K417" s="120"/>
      <c r="L417" s="43"/>
      <c r="M417" s="44"/>
      <c r="Q417" s="103"/>
    </row>
    <row r="418" spans="1:17" x14ac:dyDescent="0.25">
      <c r="A418" s="54" t="s">
        <v>194</v>
      </c>
      <c r="B418" s="55" t="s">
        <v>195</v>
      </c>
      <c r="C418" s="56" t="s">
        <v>48</v>
      </c>
      <c r="D418" s="107">
        <v>27036570</v>
      </c>
      <c r="E418" s="369">
        <v>29519510</v>
      </c>
      <c r="F418" s="58">
        <v>3038000</v>
      </c>
      <c r="G418" s="50">
        <f t="shared" si="76"/>
        <v>11.2366324574456</v>
      </c>
      <c r="H418" s="50">
        <f t="shared" si="75"/>
        <v>10.291498741002139</v>
      </c>
      <c r="I418" s="51">
        <f t="shared" ref="I418:I432" si="79">D418-F418</f>
        <v>23998570</v>
      </c>
      <c r="J418" s="51">
        <f t="shared" ref="J418:J431" si="80">E418-F418</f>
        <v>26481510</v>
      </c>
      <c r="K418" s="106"/>
      <c r="L418" s="106"/>
      <c r="M418" s="78"/>
    </row>
    <row r="419" spans="1:17" x14ac:dyDescent="0.25">
      <c r="A419" s="54" t="s">
        <v>196</v>
      </c>
      <c r="B419" s="55" t="s">
        <v>197</v>
      </c>
      <c r="C419" s="56" t="s">
        <v>49</v>
      </c>
      <c r="D419" s="107">
        <v>237378692</v>
      </c>
      <c r="E419" s="369">
        <v>246222402</v>
      </c>
      <c r="F419" s="58">
        <v>5080000</v>
      </c>
      <c r="G419" s="50">
        <f t="shared" si="76"/>
        <v>2.140040438001908</v>
      </c>
      <c r="H419" s="50">
        <f t="shared" si="75"/>
        <v>2.0631753888908939</v>
      </c>
      <c r="I419" s="51">
        <f t="shared" si="79"/>
        <v>232298692</v>
      </c>
      <c r="J419" s="51">
        <f t="shared" si="80"/>
        <v>241142402</v>
      </c>
      <c r="K419" s="59"/>
      <c r="L419" s="59"/>
      <c r="M419" s="78"/>
    </row>
    <row r="420" spans="1:17" x14ac:dyDescent="0.25">
      <c r="A420" s="54" t="s">
        <v>200</v>
      </c>
      <c r="B420" s="55" t="s">
        <v>235</v>
      </c>
      <c r="C420" s="56" t="s">
        <v>72</v>
      </c>
      <c r="D420" s="107">
        <v>2640000</v>
      </c>
      <c r="E420" s="369">
        <v>2640000</v>
      </c>
      <c r="F420" s="58">
        <v>1320000</v>
      </c>
      <c r="G420" s="50">
        <f t="shared" si="76"/>
        <v>50</v>
      </c>
      <c r="H420" s="50">
        <f t="shared" si="75"/>
        <v>50</v>
      </c>
      <c r="I420" s="51">
        <f t="shared" si="79"/>
        <v>1320000</v>
      </c>
      <c r="J420" s="51">
        <f t="shared" si="80"/>
        <v>1320000</v>
      </c>
      <c r="K420" s="59"/>
      <c r="L420" s="59"/>
      <c r="M420" s="78"/>
    </row>
    <row r="421" spans="1:17" ht="30" x14ac:dyDescent="0.25">
      <c r="A421" s="54" t="s">
        <v>202</v>
      </c>
      <c r="B421" s="55" t="s">
        <v>295</v>
      </c>
      <c r="C421" s="56" t="s">
        <v>129</v>
      </c>
      <c r="D421" s="107">
        <v>1657530000</v>
      </c>
      <c r="E421" s="369">
        <v>1408680000</v>
      </c>
      <c r="F421" s="58">
        <f>113425000</f>
        <v>113425000</v>
      </c>
      <c r="G421" s="50">
        <f t="shared" si="76"/>
        <v>6.843013399455816</v>
      </c>
      <c r="H421" s="50">
        <f t="shared" si="75"/>
        <v>8.0518641565153182</v>
      </c>
      <c r="I421" s="51">
        <f t="shared" si="79"/>
        <v>1544105000</v>
      </c>
      <c r="J421" s="51">
        <f t="shared" si="80"/>
        <v>1295255000</v>
      </c>
      <c r="K421" s="59"/>
      <c r="L421" s="59"/>
      <c r="M421" s="78"/>
    </row>
    <row r="422" spans="1:17" x14ac:dyDescent="0.25">
      <c r="A422" s="54" t="s">
        <v>204</v>
      </c>
      <c r="B422" s="55" t="s">
        <v>296</v>
      </c>
      <c r="C422" s="56" t="s">
        <v>107</v>
      </c>
      <c r="D422" s="107">
        <v>21177000</v>
      </c>
      <c r="E422" s="369">
        <v>18824000</v>
      </c>
      <c r="F422" s="58">
        <v>18330000</v>
      </c>
      <c r="G422" s="50">
        <f t="shared" si="76"/>
        <v>86.556169429097608</v>
      </c>
      <c r="H422" s="50">
        <f t="shared" si="75"/>
        <v>97.375690607734811</v>
      </c>
      <c r="I422" s="51">
        <f t="shared" si="79"/>
        <v>2847000</v>
      </c>
      <c r="J422" s="51">
        <f t="shared" si="80"/>
        <v>494000</v>
      </c>
      <c r="K422" s="59">
        <v>9165000</v>
      </c>
      <c r="L422" s="59">
        <f t="shared" ref="L422:L428" si="81">F422-K422</f>
        <v>9165000</v>
      </c>
      <c r="M422" s="78"/>
    </row>
    <row r="423" spans="1:17" ht="30" x14ac:dyDescent="0.25">
      <c r="A423" s="54" t="s">
        <v>206</v>
      </c>
      <c r="B423" s="55" t="s">
        <v>222</v>
      </c>
      <c r="C423" s="56" t="s">
        <v>65</v>
      </c>
      <c r="D423" s="107">
        <v>658860000</v>
      </c>
      <c r="E423" s="369">
        <v>685308000</v>
      </c>
      <c r="F423" s="58">
        <v>47600000</v>
      </c>
      <c r="G423" s="50">
        <f t="shared" si="76"/>
        <v>7.2246000667820178</v>
      </c>
      <c r="H423" s="50">
        <f t="shared" si="75"/>
        <v>6.9457820425268642</v>
      </c>
      <c r="I423" s="51">
        <f t="shared" si="79"/>
        <v>611260000</v>
      </c>
      <c r="J423" s="51">
        <f t="shared" si="80"/>
        <v>637708000</v>
      </c>
      <c r="K423" s="59">
        <v>15450000</v>
      </c>
      <c r="L423" s="59">
        <f t="shared" si="81"/>
        <v>32150000</v>
      </c>
      <c r="M423" s="78">
        <v>70650000</v>
      </c>
    </row>
    <row r="424" spans="1:17" ht="30" x14ac:dyDescent="0.25">
      <c r="A424" s="54" t="s">
        <v>208</v>
      </c>
      <c r="B424" s="55" t="s">
        <v>297</v>
      </c>
      <c r="C424" s="56" t="s">
        <v>130</v>
      </c>
      <c r="D424" s="107">
        <v>1173282000</v>
      </c>
      <c r="E424" s="369">
        <v>541222000</v>
      </c>
      <c r="F424" s="58">
        <v>271486000</v>
      </c>
      <c r="G424" s="50">
        <f t="shared" si="76"/>
        <v>23.139023695923061</v>
      </c>
      <c r="H424" s="50">
        <f t="shared" si="75"/>
        <v>50.161671181141934</v>
      </c>
      <c r="I424" s="51">
        <f t="shared" si="79"/>
        <v>901796000</v>
      </c>
      <c r="J424" s="51">
        <f t="shared" si="80"/>
        <v>269736000</v>
      </c>
      <c r="K424" s="59">
        <v>204136000</v>
      </c>
      <c r="L424" s="59">
        <f t="shared" si="81"/>
        <v>67350000</v>
      </c>
      <c r="M424" s="78"/>
    </row>
    <row r="425" spans="1:17" s="3" customFormat="1" x14ac:dyDescent="0.25">
      <c r="A425" s="54" t="s">
        <v>210</v>
      </c>
      <c r="B425" s="55" t="s">
        <v>271</v>
      </c>
      <c r="C425" s="56" t="s">
        <v>108</v>
      </c>
      <c r="D425" s="107">
        <v>1241700000</v>
      </c>
      <c r="E425" s="369">
        <v>1364000000</v>
      </c>
      <c r="F425" s="58">
        <f>171300000-86945000</f>
        <v>84355000</v>
      </c>
      <c r="G425" s="50">
        <f t="shared" si="76"/>
        <v>6.7935088990899573</v>
      </c>
      <c r="H425" s="50">
        <f t="shared" si="75"/>
        <v>6.1843841642228741</v>
      </c>
      <c r="I425" s="51">
        <f t="shared" si="79"/>
        <v>1157345000</v>
      </c>
      <c r="J425" s="51">
        <f t="shared" si="80"/>
        <v>1279645000</v>
      </c>
      <c r="K425" s="59">
        <v>44400000</v>
      </c>
      <c r="L425" s="59">
        <f t="shared" si="81"/>
        <v>39955000</v>
      </c>
      <c r="M425" s="78"/>
      <c r="O425" s="390"/>
      <c r="P425" s="390"/>
    </row>
    <row r="426" spans="1:17" s="3" customFormat="1" x14ac:dyDescent="0.25">
      <c r="A426" s="54" t="s">
        <v>212</v>
      </c>
      <c r="B426" s="55" t="s">
        <v>283</v>
      </c>
      <c r="C426" s="56" t="s">
        <v>105</v>
      </c>
      <c r="D426" s="107">
        <v>111000000</v>
      </c>
      <c r="E426" s="369">
        <v>108000000</v>
      </c>
      <c r="F426" s="58">
        <v>28000000</v>
      </c>
      <c r="G426" s="50">
        <f t="shared" si="76"/>
        <v>25.225225225225223</v>
      </c>
      <c r="H426" s="50">
        <f t="shared" si="75"/>
        <v>25.925925925925924</v>
      </c>
      <c r="I426" s="51">
        <f t="shared" si="79"/>
        <v>83000000</v>
      </c>
      <c r="J426" s="51">
        <f t="shared" si="80"/>
        <v>80000000</v>
      </c>
      <c r="K426" s="121">
        <v>4000000</v>
      </c>
      <c r="L426" s="59">
        <f t="shared" si="81"/>
        <v>24000000</v>
      </c>
      <c r="M426" s="122"/>
      <c r="O426" s="390"/>
      <c r="P426" s="390"/>
    </row>
    <row r="427" spans="1:17" s="331" customFormat="1" x14ac:dyDescent="0.25">
      <c r="A427" s="323" t="s">
        <v>214</v>
      </c>
      <c r="B427" s="324" t="s">
        <v>486</v>
      </c>
      <c r="C427" s="325" t="s">
        <v>66</v>
      </c>
      <c r="D427" s="329">
        <v>0</v>
      </c>
      <c r="E427" s="378">
        <v>0</v>
      </c>
      <c r="F427" s="58"/>
      <c r="G427" s="50">
        <v>0</v>
      </c>
      <c r="H427" s="50">
        <v>0</v>
      </c>
      <c r="I427" s="51">
        <f t="shared" si="79"/>
        <v>0</v>
      </c>
      <c r="J427" s="51">
        <f t="shared" si="80"/>
        <v>0</v>
      </c>
      <c r="K427" s="332"/>
      <c r="L427" s="59"/>
      <c r="M427" s="333"/>
      <c r="O427" s="390"/>
      <c r="P427" s="390"/>
    </row>
    <row r="428" spans="1:17" s="3" customFormat="1" x14ac:dyDescent="0.25">
      <c r="A428" s="54" t="s">
        <v>216</v>
      </c>
      <c r="B428" s="55" t="s">
        <v>224</v>
      </c>
      <c r="C428" s="56" t="s">
        <v>67</v>
      </c>
      <c r="D428" s="107">
        <v>9090900</v>
      </c>
      <c r="E428" s="369">
        <v>6545160</v>
      </c>
      <c r="F428" s="58">
        <v>1620000</v>
      </c>
      <c r="G428" s="50">
        <f t="shared" si="76"/>
        <v>17.820017820017821</v>
      </c>
      <c r="H428" s="50">
        <f t="shared" si="75"/>
        <v>24.751113800121004</v>
      </c>
      <c r="I428" s="51">
        <f t="shared" si="79"/>
        <v>7470900</v>
      </c>
      <c r="J428" s="51">
        <f t="shared" si="80"/>
        <v>4925160</v>
      </c>
      <c r="K428" s="59">
        <v>540000</v>
      </c>
      <c r="L428" s="59">
        <f t="shared" si="81"/>
        <v>1080000</v>
      </c>
      <c r="M428" s="78"/>
      <c r="O428" s="390"/>
      <c r="P428" s="390"/>
    </row>
    <row r="429" spans="1:17" s="3" customFormat="1" x14ac:dyDescent="0.25">
      <c r="A429" s="54" t="s">
        <v>218</v>
      </c>
      <c r="B429" s="55" t="s">
        <v>298</v>
      </c>
      <c r="C429" s="56" t="s">
        <v>127</v>
      </c>
      <c r="D429" s="107">
        <v>14040000</v>
      </c>
      <c r="E429" s="369">
        <v>12480000</v>
      </c>
      <c r="F429" s="58">
        <v>12000000</v>
      </c>
      <c r="G429" s="50">
        <f t="shared" si="76"/>
        <v>85.470085470085465</v>
      </c>
      <c r="H429" s="50">
        <f t="shared" si="75"/>
        <v>96.15384615384616</v>
      </c>
      <c r="I429" s="51">
        <f t="shared" si="79"/>
        <v>2040000</v>
      </c>
      <c r="J429" s="51">
        <f t="shared" si="80"/>
        <v>480000</v>
      </c>
      <c r="K429" s="59"/>
      <c r="L429" s="59"/>
      <c r="M429" s="78"/>
      <c r="O429" s="390"/>
      <c r="P429" s="390"/>
    </row>
    <row r="430" spans="1:17" s="3" customFormat="1" x14ac:dyDescent="0.25">
      <c r="A430" s="54" t="s">
        <v>220</v>
      </c>
      <c r="B430" s="55" t="s">
        <v>225</v>
      </c>
      <c r="C430" s="56" t="s">
        <v>74</v>
      </c>
      <c r="D430" s="107">
        <v>91123900</v>
      </c>
      <c r="E430" s="369">
        <v>32070100</v>
      </c>
      <c r="F430" s="58">
        <v>17732400</v>
      </c>
      <c r="G430" s="50">
        <f t="shared" si="76"/>
        <v>19.459658772286964</v>
      </c>
      <c r="H430" s="50">
        <f t="shared" si="75"/>
        <v>55.292624594248231</v>
      </c>
      <c r="I430" s="51">
        <f t="shared" si="79"/>
        <v>73391500</v>
      </c>
      <c r="J430" s="51">
        <f t="shared" si="80"/>
        <v>14337700</v>
      </c>
      <c r="K430" s="59"/>
      <c r="L430" s="59"/>
      <c r="M430" s="78"/>
      <c r="O430" s="390"/>
      <c r="P430" s="390"/>
    </row>
    <row r="431" spans="1:17" s="3" customFormat="1" ht="15.75" thickBot="1" x14ac:dyDescent="0.3">
      <c r="A431" s="70" t="s">
        <v>251</v>
      </c>
      <c r="B431" s="55" t="s">
        <v>238</v>
      </c>
      <c r="C431" s="56" t="s">
        <v>68</v>
      </c>
      <c r="D431" s="107">
        <v>4800000</v>
      </c>
      <c r="E431" s="369">
        <v>825000</v>
      </c>
      <c r="F431" s="58">
        <v>825000</v>
      </c>
      <c r="G431" s="50">
        <f t="shared" si="76"/>
        <v>17.1875</v>
      </c>
      <c r="H431" s="50">
        <f t="shared" si="75"/>
        <v>100</v>
      </c>
      <c r="I431" s="51">
        <f t="shared" si="79"/>
        <v>3975000</v>
      </c>
      <c r="J431" s="51">
        <f t="shared" si="80"/>
        <v>0</v>
      </c>
      <c r="K431" s="59"/>
      <c r="L431" s="59"/>
      <c r="M431" s="78"/>
      <c r="O431" s="390"/>
      <c r="P431" s="390"/>
    </row>
    <row r="432" spans="1:17" s="3" customFormat="1" ht="15.75" thickBot="1" x14ac:dyDescent="0.3">
      <c r="A432" s="70">
        <v>0</v>
      </c>
      <c r="B432" s="71" t="s">
        <v>226</v>
      </c>
      <c r="C432" s="72" t="s">
        <v>69</v>
      </c>
      <c r="D432" s="159">
        <v>277401080</v>
      </c>
      <c r="E432" s="382">
        <v>169886500</v>
      </c>
      <c r="F432" s="169">
        <v>101965500</v>
      </c>
      <c r="G432" s="75">
        <f t="shared" si="76"/>
        <v>36.757427188098909</v>
      </c>
      <c r="H432" s="75">
        <f t="shared" si="75"/>
        <v>60.019777910546154</v>
      </c>
      <c r="I432" s="76">
        <f t="shared" si="79"/>
        <v>175435580</v>
      </c>
      <c r="J432" s="76">
        <f>E432-F432</f>
        <v>67921000</v>
      </c>
      <c r="K432" s="77">
        <v>15865000</v>
      </c>
      <c r="L432" s="77">
        <f>F432-K432</f>
        <v>86100500</v>
      </c>
      <c r="M432" s="79"/>
      <c r="O432" s="390"/>
      <c r="P432" s="390"/>
    </row>
    <row r="433" spans="1:16" s="3" customFormat="1" ht="15.75" thickBot="1" x14ac:dyDescent="0.3">
      <c r="A433" s="405" t="s">
        <v>47</v>
      </c>
      <c r="B433" s="406"/>
      <c r="C433" s="407"/>
      <c r="D433" s="170">
        <f>D8+D161+D368</f>
        <v>33134453856</v>
      </c>
      <c r="E433" s="345">
        <f>E8+E161+E368</f>
        <v>28386758208.249996</v>
      </c>
      <c r="F433" s="171">
        <f>F8+F161+F368</f>
        <v>10514647453</v>
      </c>
      <c r="G433" s="172">
        <f t="shared" si="76"/>
        <v>31.733275275023143</v>
      </c>
      <c r="H433" s="172">
        <f t="shared" si="75"/>
        <v>37.0406771208702</v>
      </c>
      <c r="I433" s="173">
        <f>I8+I161+I368</f>
        <v>22619806403</v>
      </c>
      <c r="J433" s="389">
        <f>J8+J161+J368</f>
        <v>17872110755.25</v>
      </c>
      <c r="K433" s="174"/>
      <c r="L433" s="174"/>
      <c r="M433" s="175"/>
      <c r="O433" s="390"/>
      <c r="P433" s="390"/>
    </row>
    <row r="434" spans="1:16" s="3" customFormat="1" x14ac:dyDescent="0.25">
      <c r="A434" s="1"/>
      <c r="B434" s="2"/>
      <c r="C434" s="1"/>
      <c r="D434" s="1"/>
      <c r="E434" s="1"/>
      <c r="G434" s="4"/>
      <c r="H434" s="4"/>
      <c r="I434" s="5"/>
      <c r="J434" s="5"/>
      <c r="K434" s="176"/>
      <c r="L434" s="176"/>
      <c r="M434" s="1"/>
      <c r="O434" s="390"/>
      <c r="P434" s="390"/>
    </row>
    <row r="435" spans="1:16" s="3" customFormat="1" x14ac:dyDescent="0.25">
      <c r="A435" s="1"/>
      <c r="B435" s="2"/>
      <c r="C435" s="1"/>
      <c r="D435" s="177"/>
      <c r="E435" s="177"/>
      <c r="G435" s="4"/>
      <c r="H435" s="4"/>
      <c r="I435" s="5"/>
      <c r="J435" s="5"/>
      <c r="K435" s="176"/>
      <c r="L435" s="176"/>
      <c r="M435" s="1"/>
      <c r="O435" s="390"/>
      <c r="P435" s="390"/>
    </row>
    <row r="436" spans="1:16" s="3" customFormat="1" x14ac:dyDescent="0.25">
      <c r="A436" s="1"/>
      <c r="B436" s="2"/>
      <c r="C436" s="1"/>
      <c r="D436" s="177"/>
      <c r="E436" s="177"/>
      <c r="G436" s="178"/>
      <c r="H436" s="178"/>
      <c r="K436" s="176"/>
      <c r="L436" s="176"/>
      <c r="M436" s="1"/>
      <c r="O436" s="390"/>
      <c r="P436" s="390"/>
    </row>
    <row r="437" spans="1:16" s="3" customFormat="1" x14ac:dyDescent="0.25">
      <c r="A437" s="1"/>
      <c r="B437" s="2"/>
      <c r="C437" s="1"/>
      <c r="K437" s="176"/>
      <c r="L437" s="176"/>
      <c r="M437" s="1"/>
      <c r="O437" s="390"/>
      <c r="P437" s="390"/>
    </row>
    <row r="438" spans="1:16" s="3" customFormat="1" x14ac:dyDescent="0.25">
      <c r="A438" s="1"/>
      <c r="B438" s="2"/>
      <c r="C438" s="1"/>
      <c r="O438" s="390"/>
      <c r="P438" s="390"/>
    </row>
    <row r="439" spans="1:16" s="3" customFormat="1" x14ac:dyDescent="0.25">
      <c r="A439" s="1"/>
      <c r="B439" s="2"/>
      <c r="C439" s="1"/>
      <c r="O439" s="390"/>
      <c r="P439" s="390"/>
    </row>
    <row r="440" spans="1:16" s="3" customFormat="1" x14ac:dyDescent="0.25">
      <c r="A440" s="1"/>
      <c r="B440" s="2"/>
      <c r="C440" s="1"/>
      <c r="O440" s="390"/>
      <c r="P440" s="390"/>
    </row>
    <row r="441" spans="1:16" s="3" customFormat="1" x14ac:dyDescent="0.25">
      <c r="A441" s="1"/>
      <c r="B441" s="2"/>
      <c r="C441" s="1"/>
      <c r="O441" s="390"/>
      <c r="P441" s="390"/>
    </row>
    <row r="442" spans="1:16" s="3" customFormat="1" x14ac:dyDescent="0.25">
      <c r="A442" s="1"/>
      <c r="B442" s="2"/>
      <c r="C442" s="1"/>
      <c r="D442" s="177"/>
      <c r="E442" s="177"/>
      <c r="G442" s="4"/>
      <c r="H442" s="4"/>
      <c r="I442" s="5"/>
      <c r="J442" s="5"/>
      <c r="K442" s="176"/>
      <c r="L442" s="176"/>
      <c r="M442" s="1"/>
      <c r="O442" s="390"/>
      <c r="P442" s="390"/>
    </row>
    <row r="443" spans="1:16" s="3" customFormat="1" x14ac:dyDescent="0.25">
      <c r="A443" s="1"/>
      <c r="B443" s="2"/>
      <c r="C443" s="1"/>
      <c r="D443" s="177"/>
      <c r="E443" s="177"/>
      <c r="G443" s="4"/>
      <c r="H443" s="4"/>
      <c r="I443" s="5"/>
      <c r="J443" s="5"/>
      <c r="K443" s="176"/>
      <c r="L443" s="176"/>
      <c r="M443" s="1"/>
      <c r="O443" s="390"/>
      <c r="P443" s="390"/>
    </row>
    <row r="444" spans="1:16" s="3" customFormat="1" x14ac:dyDescent="0.25">
      <c r="A444" s="1"/>
      <c r="B444" s="2"/>
      <c r="C444" s="1"/>
      <c r="D444" s="1"/>
      <c r="E444" s="1"/>
      <c r="G444" s="4"/>
      <c r="H444" s="4"/>
      <c r="I444" s="5"/>
      <c r="J444" s="5"/>
      <c r="K444" s="6"/>
      <c r="L444" s="6"/>
      <c r="M444" s="1"/>
      <c r="O444" s="390"/>
      <c r="P444" s="390"/>
    </row>
    <row r="445" spans="1:16" s="3" customFormat="1" x14ac:dyDescent="0.25">
      <c r="A445" s="1"/>
      <c r="B445" s="2"/>
      <c r="C445" s="1"/>
      <c r="D445" s="1"/>
      <c r="E445" s="1"/>
      <c r="G445" s="4"/>
      <c r="H445" s="4"/>
      <c r="I445" s="5"/>
      <c r="J445" s="5"/>
      <c r="K445" s="6"/>
      <c r="L445" s="6"/>
      <c r="M445" s="1"/>
      <c r="O445" s="390"/>
      <c r="P445" s="390"/>
    </row>
    <row r="446" spans="1:16" s="3" customFormat="1" x14ac:dyDescent="0.25">
      <c r="A446" s="1"/>
      <c r="B446" s="2"/>
      <c r="C446" s="1"/>
      <c r="D446" s="1"/>
      <c r="E446" s="1"/>
      <c r="G446" s="4"/>
      <c r="H446" s="4"/>
      <c r="I446" s="5"/>
      <c r="J446" s="5"/>
      <c r="K446" s="6"/>
      <c r="L446" s="6"/>
      <c r="M446" s="4"/>
      <c r="O446" s="390"/>
      <c r="P446" s="390"/>
    </row>
    <row r="447" spans="1:16" s="3" customFormat="1" x14ac:dyDescent="0.25">
      <c r="A447" s="1"/>
      <c r="B447" s="2"/>
      <c r="C447" s="1"/>
      <c r="D447" s="1"/>
      <c r="E447" s="1"/>
      <c r="G447" s="4"/>
      <c r="H447" s="4"/>
      <c r="I447" s="5"/>
      <c r="J447" s="5"/>
      <c r="K447" s="6"/>
      <c r="L447" s="6"/>
      <c r="M447" s="1"/>
      <c r="O447" s="390"/>
      <c r="P447" s="390"/>
    </row>
    <row r="448" spans="1:16" s="3" customFormat="1" x14ac:dyDescent="0.25">
      <c r="A448" s="1"/>
      <c r="B448" s="2"/>
      <c r="C448" s="1"/>
      <c r="D448" s="1"/>
      <c r="E448" s="1"/>
      <c r="G448" s="4"/>
      <c r="H448" s="4"/>
      <c r="I448" s="5"/>
      <c r="J448" s="5"/>
      <c r="K448" s="6"/>
      <c r="L448" s="6"/>
      <c r="M448" s="1"/>
      <c r="O448" s="390"/>
      <c r="P448" s="390"/>
    </row>
    <row r="449" spans="1:16" s="3" customFormat="1" x14ac:dyDescent="0.25">
      <c r="A449" s="1"/>
      <c r="B449" s="2"/>
      <c r="C449" s="1"/>
      <c r="G449" s="179"/>
      <c r="H449" s="179"/>
      <c r="I449" s="5"/>
      <c r="J449" s="5"/>
      <c r="K449" s="6"/>
      <c r="L449" s="6"/>
      <c r="M449" s="1"/>
      <c r="O449" s="390"/>
      <c r="P449" s="390"/>
    </row>
    <row r="450" spans="1:16" s="3" customFormat="1" x14ac:dyDescent="0.25">
      <c r="A450" s="1"/>
      <c r="B450" s="2"/>
      <c r="C450" s="1"/>
      <c r="D450" s="177"/>
      <c r="E450" s="177"/>
      <c r="F450" s="177"/>
      <c r="G450" s="177"/>
      <c r="H450" s="177"/>
      <c r="I450" s="177"/>
      <c r="J450" s="177"/>
      <c r="K450" s="6"/>
      <c r="L450" s="6"/>
      <c r="M450" s="1"/>
      <c r="O450" s="390"/>
      <c r="P450" s="390"/>
    </row>
    <row r="451" spans="1:16" s="3" customFormat="1" x14ac:dyDescent="0.25">
      <c r="A451" s="1"/>
      <c r="B451" s="2"/>
      <c r="C451" s="1"/>
      <c r="D451" s="1"/>
      <c r="E451" s="1"/>
      <c r="G451" s="4"/>
      <c r="H451" s="4"/>
      <c r="I451" s="5"/>
      <c r="J451" s="5"/>
      <c r="K451" s="6"/>
      <c r="L451" s="6"/>
      <c r="M451" s="1"/>
      <c r="O451" s="390"/>
      <c r="P451" s="390"/>
    </row>
    <row r="452" spans="1:16" s="3" customFormat="1" x14ac:dyDescent="0.25">
      <c r="A452" s="1"/>
      <c r="B452" s="2"/>
      <c r="C452" s="1"/>
      <c r="D452" s="1"/>
      <c r="E452" s="1"/>
      <c r="G452" s="4"/>
      <c r="H452" s="4"/>
      <c r="I452" s="5"/>
      <c r="J452" s="5"/>
      <c r="K452" s="6"/>
      <c r="L452" s="6"/>
      <c r="M452" s="1"/>
      <c r="O452" s="390"/>
      <c r="P452" s="390"/>
    </row>
    <row r="453" spans="1:16" s="3" customFormat="1" x14ac:dyDescent="0.25">
      <c r="A453" s="1"/>
      <c r="B453" s="2"/>
      <c r="C453" s="1"/>
      <c r="D453" s="1"/>
      <c r="E453" s="1"/>
      <c r="G453" s="4"/>
      <c r="H453" s="4"/>
      <c r="I453" s="5"/>
      <c r="J453" s="5"/>
      <c r="K453" s="6"/>
      <c r="L453" s="6"/>
      <c r="M453" s="1"/>
      <c r="O453" s="390"/>
      <c r="P453" s="390"/>
    </row>
    <row r="454" spans="1:16" s="3" customFormat="1" x14ac:dyDescent="0.25">
      <c r="A454" s="1"/>
      <c r="B454" s="2"/>
      <c r="C454" s="1"/>
      <c r="D454" s="1"/>
      <c r="E454" s="1"/>
      <c r="G454" s="4"/>
      <c r="H454" s="4"/>
      <c r="I454" s="5"/>
      <c r="J454" s="5"/>
      <c r="K454" s="6"/>
      <c r="L454" s="6"/>
      <c r="M454" s="1"/>
      <c r="O454" s="390"/>
      <c r="P454" s="390"/>
    </row>
    <row r="455" spans="1:16" s="3" customFormat="1" x14ac:dyDescent="0.25">
      <c r="A455" s="1"/>
      <c r="B455" s="2"/>
      <c r="C455" s="1"/>
      <c r="D455" s="1"/>
      <c r="E455" s="1"/>
      <c r="G455" s="4"/>
      <c r="H455" s="4"/>
      <c r="I455" s="5"/>
      <c r="J455" s="5"/>
      <c r="K455" s="6"/>
      <c r="L455" s="6"/>
      <c r="M455" s="1"/>
      <c r="O455" s="390"/>
      <c r="P455" s="390"/>
    </row>
    <row r="456" spans="1:16" s="3" customFormat="1" x14ac:dyDescent="0.25">
      <c r="A456" s="1"/>
      <c r="B456" s="2"/>
      <c r="C456" s="1"/>
      <c r="D456" s="1"/>
      <c r="E456" s="1"/>
      <c r="G456" s="4"/>
      <c r="H456" s="4"/>
      <c r="I456" s="5"/>
      <c r="J456" s="5"/>
      <c r="K456" s="6"/>
      <c r="L456" s="6"/>
      <c r="M456" s="1"/>
      <c r="O456" s="390"/>
      <c r="P456" s="390"/>
    </row>
    <row r="457" spans="1:16" s="3" customFormat="1" x14ac:dyDescent="0.25">
      <c r="A457" s="1"/>
      <c r="B457" s="2"/>
      <c r="C457" s="1"/>
      <c r="D457" s="1"/>
      <c r="E457" s="1"/>
      <c r="G457" s="4"/>
      <c r="H457" s="4"/>
      <c r="I457" s="5"/>
      <c r="J457" s="5"/>
      <c r="K457" s="6"/>
      <c r="L457" s="6"/>
      <c r="M457" s="1"/>
      <c r="O457" s="390"/>
      <c r="P457" s="390"/>
    </row>
    <row r="458" spans="1:16" s="3" customFormat="1" x14ac:dyDescent="0.25">
      <c r="A458" s="1"/>
      <c r="B458" s="2"/>
      <c r="C458" s="1"/>
      <c r="D458" s="1"/>
      <c r="E458" s="1"/>
      <c r="G458" s="4"/>
      <c r="H458" s="4"/>
      <c r="I458" s="5"/>
      <c r="J458" s="5"/>
      <c r="K458" s="6"/>
      <c r="L458" s="6"/>
      <c r="M458" s="1"/>
      <c r="O458" s="390"/>
      <c r="P458" s="390"/>
    </row>
    <row r="459" spans="1:16" s="3" customFormat="1" x14ac:dyDescent="0.25">
      <c r="A459" s="1"/>
      <c r="B459" s="2"/>
      <c r="C459" s="1"/>
      <c r="D459" s="1"/>
      <c r="E459" s="1"/>
      <c r="G459" s="4"/>
      <c r="H459" s="4"/>
      <c r="I459" s="5"/>
      <c r="J459" s="5"/>
      <c r="K459" s="6"/>
      <c r="L459" s="6"/>
      <c r="M459" s="1"/>
      <c r="O459" s="390"/>
      <c r="P459" s="390"/>
    </row>
    <row r="460" spans="1:16" s="3" customFormat="1" x14ac:dyDescent="0.25">
      <c r="A460" s="1"/>
      <c r="B460" s="2"/>
      <c r="C460" s="1"/>
      <c r="D460" s="1"/>
      <c r="E460" s="1"/>
      <c r="G460" s="4"/>
      <c r="H460" s="4"/>
      <c r="I460" s="5"/>
      <c r="J460" s="5"/>
      <c r="K460" s="6"/>
      <c r="L460" s="6"/>
      <c r="M460" s="1"/>
      <c r="O460" s="390"/>
      <c r="P460" s="390"/>
    </row>
    <row r="461" spans="1:16" s="3" customFormat="1" x14ac:dyDescent="0.25">
      <c r="A461" s="1"/>
      <c r="B461" s="2"/>
      <c r="C461" s="1"/>
      <c r="D461" s="1"/>
      <c r="E461" s="1"/>
      <c r="G461" s="4"/>
      <c r="H461" s="4"/>
      <c r="I461" s="5"/>
      <c r="J461" s="5"/>
      <c r="K461" s="6"/>
      <c r="L461" s="6"/>
      <c r="M461" s="1"/>
      <c r="O461" s="390"/>
      <c r="P461" s="390"/>
    </row>
    <row r="462" spans="1:16" s="3" customFormat="1" x14ac:dyDescent="0.25">
      <c r="A462" s="1"/>
      <c r="B462" s="2"/>
      <c r="C462" s="1"/>
      <c r="D462" s="1"/>
      <c r="E462" s="1"/>
      <c r="G462" s="4"/>
      <c r="H462" s="4"/>
      <c r="I462" s="5"/>
      <c r="J462" s="5"/>
      <c r="K462" s="6"/>
      <c r="L462" s="6"/>
      <c r="M462" s="1"/>
      <c r="O462" s="390"/>
      <c r="P462" s="390"/>
    </row>
    <row r="463" spans="1:16" s="3" customFormat="1" x14ac:dyDescent="0.25">
      <c r="A463" s="1"/>
      <c r="B463" s="2"/>
      <c r="C463" s="1"/>
      <c r="D463" s="1"/>
      <c r="E463" s="1"/>
      <c r="G463" s="4"/>
      <c r="H463" s="4"/>
      <c r="I463" s="5"/>
      <c r="J463" s="5"/>
      <c r="K463" s="6"/>
      <c r="L463" s="6"/>
      <c r="M463" s="1"/>
      <c r="O463" s="390"/>
      <c r="P463" s="390"/>
    </row>
    <row r="464" spans="1:16" s="3" customFormat="1" x14ac:dyDescent="0.25">
      <c r="A464" s="1"/>
      <c r="B464" s="2"/>
      <c r="C464" s="1"/>
      <c r="D464" s="1"/>
      <c r="E464" s="1"/>
      <c r="G464" s="4"/>
      <c r="H464" s="4"/>
      <c r="I464" s="5"/>
      <c r="J464" s="5"/>
      <c r="K464" s="6"/>
      <c r="L464" s="6"/>
      <c r="M464" s="1"/>
      <c r="O464" s="390"/>
      <c r="P464" s="390"/>
    </row>
    <row r="465" spans="1:16" s="3" customFormat="1" x14ac:dyDescent="0.25">
      <c r="A465" s="1"/>
      <c r="B465" s="2"/>
      <c r="C465" s="1"/>
      <c r="D465" s="1"/>
      <c r="E465" s="1"/>
      <c r="G465" s="4"/>
      <c r="H465" s="4"/>
      <c r="I465" s="5"/>
      <c r="J465" s="5"/>
      <c r="K465" s="6"/>
      <c r="L465" s="6"/>
      <c r="M465" s="1"/>
      <c r="O465" s="390"/>
      <c r="P465" s="390"/>
    </row>
    <row r="466" spans="1:16" s="3" customFormat="1" x14ac:dyDescent="0.25">
      <c r="A466" s="1"/>
      <c r="B466" s="2"/>
      <c r="C466" s="1"/>
      <c r="D466" s="1"/>
      <c r="E466" s="1"/>
      <c r="G466" s="4"/>
      <c r="H466" s="4"/>
      <c r="I466" s="5"/>
      <c r="J466" s="5"/>
      <c r="K466" s="6"/>
      <c r="L466" s="6"/>
      <c r="M466" s="1"/>
      <c r="O466" s="390"/>
      <c r="P466" s="390"/>
    </row>
    <row r="467" spans="1:16" s="3" customFormat="1" x14ac:dyDescent="0.25">
      <c r="A467" s="1"/>
      <c r="B467" s="2"/>
      <c r="C467" s="1"/>
      <c r="D467" s="1"/>
      <c r="E467" s="1"/>
      <c r="G467" s="4"/>
      <c r="H467" s="4"/>
      <c r="I467" s="5"/>
      <c r="J467" s="5"/>
      <c r="K467" s="6"/>
      <c r="L467" s="6"/>
      <c r="M467" s="1"/>
      <c r="O467" s="390"/>
      <c r="P467" s="390"/>
    </row>
    <row r="468" spans="1:16" s="3" customFormat="1" x14ac:dyDescent="0.25">
      <c r="A468" s="1"/>
      <c r="B468" s="2"/>
      <c r="C468" s="1"/>
      <c r="D468" s="1"/>
      <c r="E468" s="1"/>
      <c r="G468" s="4"/>
      <c r="H468" s="4"/>
      <c r="I468" s="5"/>
      <c r="J468" s="5"/>
      <c r="K468" s="6"/>
      <c r="L468" s="6"/>
      <c r="M468" s="1"/>
      <c r="O468" s="390"/>
      <c r="P468" s="390"/>
    </row>
    <row r="469" spans="1:16" s="3" customFormat="1" x14ac:dyDescent="0.25">
      <c r="A469" s="1"/>
      <c r="B469" s="2"/>
      <c r="C469" s="1"/>
      <c r="D469" s="1"/>
      <c r="E469" s="1"/>
      <c r="G469" s="4"/>
      <c r="H469" s="4"/>
      <c r="I469" s="5"/>
      <c r="J469" s="5"/>
      <c r="K469" s="6"/>
      <c r="L469" s="6"/>
      <c r="M469" s="1"/>
      <c r="O469" s="390"/>
      <c r="P469" s="390"/>
    </row>
    <row r="470" spans="1:16" s="3" customFormat="1" x14ac:dyDescent="0.25">
      <c r="A470" s="1"/>
      <c r="B470" s="2"/>
      <c r="C470" s="1"/>
      <c r="D470" s="1"/>
      <c r="E470" s="1"/>
      <c r="G470" s="4"/>
      <c r="H470" s="4"/>
      <c r="I470" s="5"/>
      <c r="J470" s="5"/>
      <c r="K470" s="6"/>
      <c r="L470" s="6"/>
      <c r="M470" s="1"/>
      <c r="O470" s="390"/>
      <c r="P470" s="390"/>
    </row>
    <row r="471" spans="1:16" s="3" customFormat="1" x14ac:dyDescent="0.25">
      <c r="A471" s="1"/>
      <c r="B471" s="2"/>
      <c r="C471" s="1"/>
      <c r="D471" s="1"/>
      <c r="E471" s="1"/>
      <c r="G471" s="4"/>
      <c r="H471" s="4"/>
      <c r="I471" s="5"/>
      <c r="J471" s="5"/>
      <c r="K471" s="6"/>
      <c r="L471" s="6"/>
      <c r="M471" s="1"/>
      <c r="O471" s="390"/>
      <c r="P471" s="390"/>
    </row>
    <row r="472" spans="1:16" s="3" customFormat="1" x14ac:dyDescent="0.25">
      <c r="A472" s="1"/>
      <c r="B472" s="2"/>
      <c r="C472" s="1"/>
      <c r="D472" s="1"/>
      <c r="E472" s="1"/>
      <c r="G472" s="4"/>
      <c r="H472" s="4"/>
      <c r="I472" s="5"/>
      <c r="J472" s="5"/>
      <c r="K472" s="6"/>
      <c r="L472" s="6"/>
      <c r="M472" s="1"/>
      <c r="O472" s="390"/>
      <c r="P472" s="390"/>
    </row>
    <row r="473" spans="1:16" s="3" customFormat="1" x14ac:dyDescent="0.25">
      <c r="A473" s="1"/>
      <c r="B473" s="2"/>
      <c r="C473" s="1"/>
      <c r="D473" s="1"/>
      <c r="E473" s="1"/>
      <c r="G473" s="4"/>
      <c r="H473" s="4"/>
      <c r="I473" s="5"/>
      <c r="J473" s="5"/>
      <c r="K473" s="6"/>
      <c r="L473" s="6"/>
      <c r="M473" s="1"/>
      <c r="O473" s="390"/>
      <c r="P473" s="390"/>
    </row>
    <row r="483" spans="14:14" x14ac:dyDescent="0.25">
      <c r="N483" s="1"/>
    </row>
    <row r="484" spans="14:14" x14ac:dyDescent="0.25">
      <c r="N484" s="1"/>
    </row>
    <row r="485" spans="14:14" x14ac:dyDescent="0.25">
      <c r="N485" s="1"/>
    </row>
    <row r="486" spans="14:14" x14ac:dyDescent="0.25">
      <c r="N486" s="1"/>
    </row>
    <row r="487" spans="14:14" x14ac:dyDescent="0.25">
      <c r="N487" s="1"/>
    </row>
    <row r="488" spans="14:14" x14ac:dyDescent="0.25">
      <c r="N488" s="1"/>
    </row>
    <row r="489" spans="14:14" x14ac:dyDescent="0.25">
      <c r="N489" s="1"/>
    </row>
    <row r="490" spans="14:14" x14ac:dyDescent="0.25">
      <c r="N490" s="1"/>
    </row>
    <row r="491" spans="14:14" x14ac:dyDescent="0.25">
      <c r="N491" s="1"/>
    </row>
    <row r="492" spans="14:14" x14ac:dyDescent="0.25">
      <c r="N492" s="1"/>
    </row>
    <row r="502" spans="1:16" s="180" customFormat="1" x14ac:dyDescent="0.25">
      <c r="A502" s="1"/>
      <c r="B502" s="2"/>
      <c r="C502" s="1"/>
      <c r="D502" s="1"/>
      <c r="E502" s="1"/>
      <c r="F502" s="3"/>
      <c r="G502" s="4"/>
      <c r="H502" s="4"/>
      <c r="I502" s="5"/>
      <c r="J502" s="5"/>
      <c r="K502" s="6"/>
      <c r="L502" s="6"/>
      <c r="M502" s="1"/>
      <c r="N502" s="181"/>
      <c r="O502" s="390"/>
      <c r="P502" s="390"/>
    </row>
    <row r="503" spans="1:16" s="180" customFormat="1" x14ac:dyDescent="0.25">
      <c r="A503" s="1"/>
      <c r="B503" s="2"/>
      <c r="C503" s="1"/>
      <c r="D503" s="1"/>
      <c r="E503" s="1"/>
      <c r="F503" s="3"/>
      <c r="G503" s="4"/>
      <c r="H503" s="4"/>
      <c r="I503" s="5"/>
      <c r="J503" s="5"/>
      <c r="K503" s="6"/>
      <c r="L503" s="6"/>
      <c r="M503" s="1"/>
      <c r="N503" s="181"/>
      <c r="O503" s="390"/>
      <c r="P503" s="390"/>
    </row>
    <row r="504" spans="1:16" s="180" customFormat="1" x14ac:dyDescent="0.25">
      <c r="A504" s="1"/>
      <c r="B504" s="2"/>
      <c r="C504" s="1"/>
      <c r="D504" s="1"/>
      <c r="E504" s="1"/>
      <c r="F504" s="3"/>
      <c r="G504" s="4"/>
      <c r="H504" s="4"/>
      <c r="I504" s="5"/>
      <c r="J504" s="5"/>
      <c r="K504" s="6"/>
      <c r="L504" s="6"/>
      <c r="M504" s="1"/>
      <c r="N504" s="181"/>
      <c r="O504" s="390"/>
      <c r="P504" s="390"/>
    </row>
    <row r="505" spans="1:16" s="180" customFormat="1" x14ac:dyDescent="0.25">
      <c r="A505" s="1"/>
      <c r="B505" s="2"/>
      <c r="C505" s="1"/>
      <c r="D505" s="1"/>
      <c r="E505" s="1"/>
      <c r="F505" s="3"/>
      <c r="G505" s="4"/>
      <c r="H505" s="4"/>
      <c r="I505" s="5"/>
      <c r="J505" s="5"/>
      <c r="K505" s="6"/>
      <c r="L505" s="6"/>
      <c r="M505" s="1"/>
      <c r="N505" s="181"/>
      <c r="O505" s="390"/>
      <c r="P505" s="390"/>
    </row>
    <row r="506" spans="1:16" s="180" customFormat="1" x14ac:dyDescent="0.25">
      <c r="A506" s="1"/>
      <c r="B506" s="2"/>
      <c r="C506" s="1"/>
      <c r="D506" s="1"/>
      <c r="E506" s="1"/>
      <c r="F506" s="3"/>
      <c r="G506" s="4"/>
      <c r="H506" s="4"/>
      <c r="I506" s="5"/>
      <c r="J506" s="5"/>
      <c r="K506" s="6"/>
      <c r="L506" s="6"/>
      <c r="M506" s="1"/>
      <c r="N506" s="181"/>
      <c r="O506" s="390"/>
      <c r="P506" s="390"/>
    </row>
    <row r="507" spans="1:16" s="180" customFormat="1" x14ac:dyDescent="0.25">
      <c r="A507" s="1"/>
      <c r="B507" s="2"/>
      <c r="C507" s="1"/>
      <c r="D507" s="1"/>
      <c r="E507" s="1"/>
      <c r="F507" s="3"/>
      <c r="G507" s="4"/>
      <c r="H507" s="4"/>
      <c r="I507" s="5"/>
      <c r="J507" s="5"/>
      <c r="K507" s="6"/>
      <c r="L507" s="6"/>
      <c r="M507" s="1"/>
      <c r="N507" s="181"/>
      <c r="O507" s="390"/>
      <c r="P507" s="390"/>
    </row>
    <row r="508" spans="1:16" s="180" customFormat="1" x14ac:dyDescent="0.25">
      <c r="A508" s="1"/>
      <c r="B508" s="2"/>
      <c r="C508" s="1"/>
      <c r="D508" s="1"/>
      <c r="E508" s="1"/>
      <c r="F508" s="3"/>
      <c r="G508" s="4"/>
      <c r="H508" s="4"/>
      <c r="I508" s="5"/>
      <c r="J508" s="5"/>
      <c r="K508" s="6"/>
      <c r="L508" s="6"/>
      <c r="M508" s="1"/>
      <c r="N508" s="181"/>
      <c r="O508" s="390"/>
      <c r="P508" s="390"/>
    </row>
    <row r="509" spans="1:16" s="180" customFormat="1" x14ac:dyDescent="0.25">
      <c r="A509" s="1"/>
      <c r="B509" s="2"/>
      <c r="C509" s="1"/>
      <c r="D509" s="1"/>
      <c r="E509" s="1"/>
      <c r="F509" s="3"/>
      <c r="G509" s="4"/>
      <c r="H509" s="4"/>
      <c r="I509" s="5"/>
      <c r="J509" s="5"/>
      <c r="K509" s="6"/>
      <c r="L509" s="6"/>
      <c r="M509" s="1"/>
      <c r="N509" s="181"/>
      <c r="O509" s="390"/>
      <c r="P509" s="390"/>
    </row>
  </sheetData>
  <mergeCells count="14">
    <mergeCell ref="K6:K7"/>
    <mergeCell ref="L6:L7"/>
    <mergeCell ref="M6:M7"/>
    <mergeCell ref="A433:C433"/>
    <mergeCell ref="A1:M2"/>
    <mergeCell ref="A5:A7"/>
    <mergeCell ref="B5:B7"/>
    <mergeCell ref="C5:C7"/>
    <mergeCell ref="D5:E6"/>
    <mergeCell ref="F5:H5"/>
    <mergeCell ref="I5:J6"/>
    <mergeCell ref="K5:M5"/>
    <mergeCell ref="F6:F7"/>
    <mergeCell ref="G6:H6"/>
  </mergeCells>
  <printOptions horizontalCentered="1"/>
  <pageMargins left="0.78740157480314965" right="0.19685039370078741" top="0.78740157480314965" bottom="1.5748031496062993" header="0.31496062992125984" footer="0.31496062992125984"/>
  <pageSetup paperSize="5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L503"/>
  <sheetViews>
    <sheetView topLeftCell="A5" zoomScale="85" workbookViewId="0">
      <pane xSplit="3" ySplit="3" topLeftCell="D109" activePane="bottomRight" state="frozen"/>
      <selection pane="topRight" activeCell="A5" sqref="A5"/>
      <selection pane="bottomLeft" activeCell="A5" sqref="A5"/>
      <selection pane="bottomRight" activeCell="E109" sqref="E109"/>
    </sheetView>
  </sheetViews>
  <sheetFormatPr defaultColWidth="9.140625" defaultRowHeight="15" x14ac:dyDescent="0.25"/>
  <cols>
    <col min="1" max="1" width="4" style="1" bestFit="1" customWidth="1"/>
    <col min="2" max="2" width="16" style="2" bestFit="1" customWidth="1"/>
    <col min="3" max="3" width="59.28515625" style="1" customWidth="1"/>
    <col min="4" max="4" width="18.85546875" style="1" customWidth="1"/>
    <col min="5" max="5" width="17.42578125" style="3" customWidth="1"/>
    <col min="6" max="6" width="16" style="4" bestFit="1" customWidth="1"/>
    <col min="7" max="7" width="16.5703125" style="5" bestFit="1" customWidth="1"/>
    <col min="8" max="8" width="21.140625" style="6" customWidth="1"/>
    <col min="9" max="9" width="16.85546875" style="6" customWidth="1"/>
    <col min="10" max="10" width="12" style="1" customWidth="1"/>
    <col min="11" max="11" width="15" style="3" bestFit="1" customWidth="1"/>
    <col min="12" max="12" width="13.28515625" style="1" bestFit="1" customWidth="1"/>
    <col min="13" max="16384" width="9.140625" style="1"/>
  </cols>
  <sheetData>
    <row r="1" spans="1:10" x14ac:dyDescent="0.25">
      <c r="A1" s="391" t="s">
        <v>423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0" ht="26.25" customHeight="1" x14ac:dyDescent="0.25">
      <c r="A2" s="393"/>
      <c r="B2" s="394"/>
      <c r="C2" s="394"/>
      <c r="D2" s="394"/>
      <c r="E2" s="394"/>
      <c r="F2" s="394"/>
      <c r="G2" s="394"/>
      <c r="H2" s="394"/>
      <c r="I2" s="394"/>
      <c r="J2" s="394"/>
    </row>
    <row r="3" spans="1:10" x14ac:dyDescent="0.25">
      <c r="A3" s="7"/>
      <c r="B3" s="8"/>
      <c r="C3" s="7"/>
      <c r="D3" s="7"/>
      <c r="E3" s="9"/>
      <c r="F3" s="7"/>
      <c r="G3" s="9"/>
      <c r="H3" s="10"/>
      <c r="I3" s="10"/>
      <c r="J3" s="7"/>
    </row>
    <row r="4" spans="1:10" x14ac:dyDescent="0.25">
      <c r="A4" s="11"/>
      <c r="B4" s="12"/>
      <c r="C4" s="13"/>
      <c r="D4" s="13"/>
      <c r="E4" s="14"/>
      <c r="F4" s="15"/>
      <c r="G4" s="16"/>
      <c r="H4" s="17"/>
      <c r="I4" s="17"/>
      <c r="J4" s="13"/>
    </row>
    <row r="5" spans="1:10" ht="15.75" customHeight="1" x14ac:dyDescent="0.25">
      <c r="A5" s="396" t="s">
        <v>0</v>
      </c>
      <c r="B5" s="396" t="s">
        <v>193</v>
      </c>
      <c r="C5" s="396" t="s">
        <v>1</v>
      </c>
      <c r="D5" s="396" t="s">
        <v>299</v>
      </c>
      <c r="E5" s="399" t="s">
        <v>383</v>
      </c>
      <c r="F5" s="400"/>
      <c r="G5" s="18" t="s">
        <v>132</v>
      </c>
      <c r="H5" s="402" t="s">
        <v>123</v>
      </c>
      <c r="I5" s="403"/>
      <c r="J5" s="404"/>
    </row>
    <row r="6" spans="1:10" ht="30" x14ac:dyDescent="0.25">
      <c r="A6" s="397"/>
      <c r="B6" s="397"/>
      <c r="C6" s="397"/>
      <c r="D6" s="397"/>
      <c r="E6" s="435" t="s">
        <v>2</v>
      </c>
      <c r="F6" s="19" t="s">
        <v>301</v>
      </c>
      <c r="G6" s="395" t="s">
        <v>300</v>
      </c>
      <c r="H6" s="433" t="s">
        <v>124</v>
      </c>
      <c r="I6" s="433" t="s">
        <v>131</v>
      </c>
      <c r="J6" s="430" t="s">
        <v>125</v>
      </c>
    </row>
    <row r="7" spans="1:10" x14ac:dyDescent="0.25">
      <c r="A7" s="398"/>
      <c r="B7" s="398"/>
      <c r="C7" s="398"/>
      <c r="D7" s="398"/>
      <c r="E7" s="436"/>
      <c r="F7" s="297" t="s">
        <v>300</v>
      </c>
      <c r="G7" s="432"/>
      <c r="H7" s="434"/>
      <c r="I7" s="434"/>
      <c r="J7" s="431"/>
    </row>
    <row r="8" spans="1:10" ht="30" x14ac:dyDescent="0.25">
      <c r="A8" s="20" t="s">
        <v>110</v>
      </c>
      <c r="B8" s="21" t="s">
        <v>135</v>
      </c>
      <c r="C8" s="22" t="s">
        <v>4</v>
      </c>
      <c r="D8" s="23">
        <f>D9+D33+D75+D84+D111+D117+D144</f>
        <v>18125034988</v>
      </c>
      <c r="E8" s="24">
        <f>E9+E33+E75+E84+E111+E117+E144</f>
        <v>1183036944</v>
      </c>
      <c r="F8" s="298">
        <f t="shared" ref="F8:F71" si="0">E8/D8*100</f>
        <v>6.5270877809794596</v>
      </c>
      <c r="G8" s="23">
        <f>G9+G33+G75+G84+G111+G117+G144</f>
        <v>16941998044</v>
      </c>
      <c r="H8" s="26"/>
      <c r="I8" s="26"/>
      <c r="J8" s="27"/>
    </row>
    <row r="9" spans="1:10" ht="30" x14ac:dyDescent="0.25">
      <c r="A9" s="28" t="s">
        <v>3</v>
      </c>
      <c r="B9" s="29" t="s">
        <v>134</v>
      </c>
      <c r="C9" s="30" t="s">
        <v>5</v>
      </c>
      <c r="D9" s="31">
        <f>D10+D17+D20+D22+D25+D27+D30</f>
        <v>123700705</v>
      </c>
      <c r="E9" s="32">
        <f>E10+E17+E20+E22+E25+E27</f>
        <v>0</v>
      </c>
      <c r="F9" s="33">
        <f t="shared" si="0"/>
        <v>0</v>
      </c>
      <c r="G9" s="31">
        <f>G10+G17+G20+G22+G25+G27+G30</f>
        <v>123700705</v>
      </c>
      <c r="H9" s="34"/>
      <c r="I9" s="34"/>
      <c r="J9" s="35"/>
    </row>
    <row r="10" spans="1:10" ht="30" x14ac:dyDescent="0.25">
      <c r="A10" s="36">
        <v>1</v>
      </c>
      <c r="B10" s="37" t="s">
        <v>309</v>
      </c>
      <c r="C10" s="38" t="s">
        <v>6</v>
      </c>
      <c r="D10" s="39">
        <f>SUM(D11:D16)</f>
        <v>51163683</v>
      </c>
      <c r="E10" s="40">
        <f>SUM(E11:E16)</f>
        <v>0</v>
      </c>
      <c r="F10" s="41">
        <f t="shared" si="0"/>
        <v>0</v>
      </c>
      <c r="G10" s="39">
        <f>SUM(G11:G16)</f>
        <v>51163683</v>
      </c>
      <c r="H10" s="43"/>
      <c r="I10" s="43"/>
      <c r="J10" s="44"/>
    </row>
    <row r="11" spans="1:10" ht="30" x14ac:dyDescent="0.25">
      <c r="A11" s="45" t="s">
        <v>194</v>
      </c>
      <c r="B11" s="46" t="s">
        <v>195</v>
      </c>
      <c r="C11" s="47" t="s">
        <v>48</v>
      </c>
      <c r="D11" s="48">
        <v>247308</v>
      </c>
      <c r="E11" s="49">
        <v>0</v>
      </c>
      <c r="F11" s="50">
        <f t="shared" si="0"/>
        <v>0</v>
      </c>
      <c r="G11" s="51">
        <f t="shared" ref="G11:G16" si="1">D11-E11</f>
        <v>247308</v>
      </c>
      <c r="H11" s="52"/>
      <c r="I11" s="52"/>
      <c r="J11" s="53"/>
    </row>
    <row r="12" spans="1:10" x14ac:dyDescent="0.25">
      <c r="A12" s="54" t="s">
        <v>196</v>
      </c>
      <c r="B12" s="55" t="s">
        <v>197</v>
      </c>
      <c r="C12" s="56" t="s">
        <v>49</v>
      </c>
      <c r="D12" s="57">
        <v>3046375</v>
      </c>
      <c r="E12" s="58">
        <v>0</v>
      </c>
      <c r="F12" s="50">
        <f t="shared" si="0"/>
        <v>0</v>
      </c>
      <c r="G12" s="51">
        <f t="shared" si="1"/>
        <v>3046375</v>
      </c>
      <c r="H12" s="59"/>
      <c r="I12" s="59"/>
      <c r="J12" s="56"/>
    </row>
    <row r="13" spans="1:10" x14ac:dyDescent="0.25">
      <c r="A13" s="54" t="s">
        <v>200</v>
      </c>
      <c r="B13" s="55" t="s">
        <v>237</v>
      </c>
      <c r="C13" s="56" t="s">
        <v>63</v>
      </c>
      <c r="D13" s="57">
        <v>4000000</v>
      </c>
      <c r="E13" s="58">
        <v>0</v>
      </c>
      <c r="F13" s="50">
        <f t="shared" si="0"/>
        <v>0</v>
      </c>
      <c r="G13" s="51">
        <f t="shared" si="1"/>
        <v>4000000</v>
      </c>
      <c r="H13" s="59"/>
      <c r="I13" s="59"/>
      <c r="J13" s="56"/>
    </row>
    <row r="14" spans="1:10" ht="30" x14ac:dyDescent="0.25">
      <c r="A14" s="54" t="s">
        <v>202</v>
      </c>
      <c r="B14" s="55" t="s">
        <v>222</v>
      </c>
      <c r="C14" s="56" t="s">
        <v>65</v>
      </c>
      <c r="D14" s="57">
        <v>18600000</v>
      </c>
      <c r="E14" s="58">
        <v>0</v>
      </c>
      <c r="F14" s="50">
        <f t="shared" si="0"/>
        <v>0</v>
      </c>
      <c r="G14" s="51">
        <f t="shared" si="1"/>
        <v>18600000</v>
      </c>
      <c r="H14" s="59"/>
      <c r="I14" s="59"/>
      <c r="J14" s="56"/>
    </row>
    <row r="15" spans="1:10" x14ac:dyDescent="0.25">
      <c r="A15" s="45" t="s">
        <v>204</v>
      </c>
      <c r="B15" s="60" t="s">
        <v>238</v>
      </c>
      <c r="C15" s="61" t="s">
        <v>68</v>
      </c>
      <c r="D15" s="62">
        <v>7125000</v>
      </c>
      <c r="E15" s="63">
        <v>0</v>
      </c>
      <c r="F15" s="64">
        <f t="shared" si="0"/>
        <v>0</v>
      </c>
      <c r="G15" s="65">
        <f t="shared" si="1"/>
        <v>7125000</v>
      </c>
      <c r="H15" s="66"/>
      <c r="I15" s="66"/>
      <c r="J15" s="67"/>
    </row>
    <row r="16" spans="1:10" x14ac:dyDescent="0.25">
      <c r="A16" s="54" t="s">
        <v>428</v>
      </c>
      <c r="B16" s="55" t="s">
        <v>424</v>
      </c>
      <c r="C16" s="56" t="s">
        <v>425</v>
      </c>
      <c r="D16" s="57">
        <v>18145000</v>
      </c>
      <c r="E16" s="58">
        <v>0</v>
      </c>
      <c r="F16" s="50">
        <f t="shared" si="0"/>
        <v>0</v>
      </c>
      <c r="G16" s="51">
        <f t="shared" si="1"/>
        <v>18145000</v>
      </c>
      <c r="H16" s="59"/>
      <c r="I16" s="59"/>
      <c r="J16" s="56"/>
    </row>
    <row r="17" spans="1:12" x14ac:dyDescent="0.25">
      <c r="A17" s="36">
        <v>2</v>
      </c>
      <c r="B17" s="37" t="s">
        <v>310</v>
      </c>
      <c r="C17" s="38" t="s">
        <v>7</v>
      </c>
      <c r="D17" s="39">
        <f>SUM(D18:D19)</f>
        <v>4075254</v>
      </c>
      <c r="E17" s="39">
        <f>SUM(E18:E19)</f>
        <v>0</v>
      </c>
      <c r="F17" s="41">
        <f t="shared" si="0"/>
        <v>0</v>
      </c>
      <c r="G17" s="39">
        <f>SUM(G18:G19)</f>
        <v>4075254</v>
      </c>
      <c r="H17" s="43"/>
      <c r="I17" s="43"/>
      <c r="J17" s="69"/>
    </row>
    <row r="18" spans="1:12" x14ac:dyDescent="0.25">
      <c r="A18" s="54" t="s">
        <v>194</v>
      </c>
      <c r="B18" s="55" t="s">
        <v>195</v>
      </c>
      <c r="C18" s="56" t="s">
        <v>48</v>
      </c>
      <c r="D18" s="57">
        <v>123654</v>
      </c>
      <c r="E18" s="58">
        <v>0</v>
      </c>
      <c r="F18" s="50">
        <f t="shared" si="0"/>
        <v>0</v>
      </c>
      <c r="G18" s="51">
        <f>D18-E18</f>
        <v>123654</v>
      </c>
      <c r="H18" s="59"/>
      <c r="I18" s="59"/>
      <c r="J18" s="56"/>
    </row>
    <row r="19" spans="1:12" x14ac:dyDescent="0.25">
      <c r="A19" s="70" t="s">
        <v>196</v>
      </c>
      <c r="B19" s="71" t="s">
        <v>197</v>
      </c>
      <c r="C19" s="72" t="s">
        <v>49</v>
      </c>
      <c r="D19" s="73">
        <v>3951600</v>
      </c>
      <c r="E19" s="74">
        <v>0</v>
      </c>
      <c r="F19" s="75">
        <f t="shared" si="0"/>
        <v>0</v>
      </c>
      <c r="G19" s="76">
        <f>D19-E19</f>
        <v>3951600</v>
      </c>
      <c r="H19" s="77"/>
      <c r="I19" s="77"/>
      <c r="J19" s="72"/>
    </row>
    <row r="20" spans="1:12" x14ac:dyDescent="0.25">
      <c r="A20" s="36">
        <v>3</v>
      </c>
      <c r="B20" s="37" t="s">
        <v>311</v>
      </c>
      <c r="C20" s="38" t="s">
        <v>8</v>
      </c>
      <c r="D20" s="39">
        <f>SUM(D21:D21)</f>
        <v>4075254</v>
      </c>
      <c r="E20" s="39">
        <f>SUM(E21:E21)</f>
        <v>0</v>
      </c>
      <c r="F20" s="41">
        <f t="shared" si="0"/>
        <v>0</v>
      </c>
      <c r="G20" s="39">
        <f>SUM(G21:G21)</f>
        <v>4075254</v>
      </c>
      <c r="H20" s="43"/>
      <c r="I20" s="43"/>
      <c r="J20" s="44"/>
    </row>
    <row r="21" spans="1:12" x14ac:dyDescent="0.25">
      <c r="A21" s="54" t="s">
        <v>194</v>
      </c>
      <c r="B21" s="55" t="s">
        <v>195</v>
      </c>
      <c r="C21" s="56" t="s">
        <v>48</v>
      </c>
      <c r="D21" s="57">
        <v>4075254</v>
      </c>
      <c r="E21" s="58">
        <v>0</v>
      </c>
      <c r="F21" s="50">
        <f t="shared" si="0"/>
        <v>0</v>
      </c>
      <c r="G21" s="51">
        <f>D21-E21</f>
        <v>4075254</v>
      </c>
      <c r="H21" s="59"/>
      <c r="I21" s="59"/>
      <c r="J21" s="78"/>
    </row>
    <row r="22" spans="1:12" s="3" customFormat="1" x14ac:dyDescent="0.25">
      <c r="A22" s="36">
        <v>4</v>
      </c>
      <c r="B22" s="37" t="s">
        <v>312</v>
      </c>
      <c r="C22" s="38" t="s">
        <v>162</v>
      </c>
      <c r="D22" s="39">
        <f>SUM(D23:D24)</f>
        <v>5907975</v>
      </c>
      <c r="E22" s="39">
        <f>SUM(E23:E24)</f>
        <v>0</v>
      </c>
      <c r="F22" s="41">
        <f t="shared" si="0"/>
        <v>0</v>
      </c>
      <c r="G22" s="39">
        <f>SUM(G23:G24)</f>
        <v>5907975</v>
      </c>
      <c r="H22" s="43"/>
      <c r="I22" s="43"/>
      <c r="J22" s="44"/>
      <c r="L22" s="1"/>
    </row>
    <row r="23" spans="1:12" s="3" customFormat="1" x14ac:dyDescent="0.25">
      <c r="A23" s="54" t="s">
        <v>194</v>
      </c>
      <c r="B23" s="55" t="s">
        <v>195</v>
      </c>
      <c r="C23" s="56" t="s">
        <v>48</v>
      </c>
      <c r="D23" s="57">
        <v>728715</v>
      </c>
      <c r="E23" s="58">
        <v>0</v>
      </c>
      <c r="F23" s="50">
        <f t="shared" si="0"/>
        <v>0</v>
      </c>
      <c r="G23" s="51">
        <f>D23-E23</f>
        <v>728715</v>
      </c>
      <c r="H23" s="59"/>
      <c r="I23" s="59"/>
      <c r="J23" s="78"/>
      <c r="L23" s="1"/>
    </row>
    <row r="24" spans="1:12" s="3" customFormat="1" x14ac:dyDescent="0.25">
      <c r="A24" s="70" t="s">
        <v>196</v>
      </c>
      <c r="B24" s="71" t="s">
        <v>197</v>
      </c>
      <c r="C24" s="72" t="s">
        <v>49</v>
      </c>
      <c r="D24" s="73">
        <v>5179260</v>
      </c>
      <c r="E24" s="80">
        <v>0</v>
      </c>
      <c r="F24" s="75">
        <f t="shared" si="0"/>
        <v>0</v>
      </c>
      <c r="G24" s="76">
        <f>D24-E24</f>
        <v>5179260</v>
      </c>
      <c r="H24" s="77"/>
      <c r="I24" s="77"/>
      <c r="J24" s="79"/>
      <c r="L24" s="1"/>
    </row>
    <row r="25" spans="1:12" s="3" customFormat="1" x14ac:dyDescent="0.25">
      <c r="A25" s="36">
        <v>5</v>
      </c>
      <c r="B25" s="37" t="s">
        <v>313</v>
      </c>
      <c r="C25" s="38" t="s">
        <v>173</v>
      </c>
      <c r="D25" s="39">
        <f>SUM(D26:D26)</f>
        <v>3042399</v>
      </c>
      <c r="E25" s="39">
        <f>SUM(E26:E26)</f>
        <v>0</v>
      </c>
      <c r="F25" s="41">
        <f t="shared" si="0"/>
        <v>0</v>
      </c>
      <c r="G25" s="39">
        <f>SUM(G26:G26)</f>
        <v>3042399</v>
      </c>
      <c r="H25" s="43"/>
      <c r="I25" s="43"/>
      <c r="J25" s="44"/>
      <c r="L25" s="1"/>
    </row>
    <row r="26" spans="1:12" s="3" customFormat="1" x14ac:dyDescent="0.25">
      <c r="A26" s="54" t="s">
        <v>194</v>
      </c>
      <c r="B26" s="55" t="s">
        <v>195</v>
      </c>
      <c r="C26" s="56" t="s">
        <v>48</v>
      </c>
      <c r="D26" s="57">
        <v>3042399</v>
      </c>
      <c r="E26" s="58">
        <v>0</v>
      </c>
      <c r="F26" s="50">
        <f t="shared" si="0"/>
        <v>0</v>
      </c>
      <c r="G26" s="51">
        <f>D26-E26</f>
        <v>3042399</v>
      </c>
      <c r="H26" s="59"/>
      <c r="I26" s="59"/>
      <c r="J26" s="78"/>
      <c r="L26" s="1"/>
    </row>
    <row r="27" spans="1:12" s="3" customFormat="1" x14ac:dyDescent="0.25">
      <c r="A27" s="36">
        <v>6</v>
      </c>
      <c r="B27" s="37" t="s">
        <v>314</v>
      </c>
      <c r="C27" s="38" t="s">
        <v>9</v>
      </c>
      <c r="D27" s="39">
        <f>SUM(D28,D29)</f>
        <v>5436140</v>
      </c>
      <c r="E27" s="39">
        <f>SUM(E28,E29)</f>
        <v>0</v>
      </c>
      <c r="F27" s="41">
        <f t="shared" si="0"/>
        <v>0</v>
      </c>
      <c r="G27" s="39">
        <f>SUM(G28,G29)</f>
        <v>5436140</v>
      </c>
      <c r="H27" s="43"/>
      <c r="I27" s="43"/>
      <c r="J27" s="44"/>
      <c r="L27" s="1"/>
    </row>
    <row r="28" spans="1:12" s="3" customFormat="1" x14ac:dyDescent="0.25">
      <c r="A28" s="54" t="s">
        <v>196</v>
      </c>
      <c r="B28" s="55" t="s">
        <v>195</v>
      </c>
      <c r="C28" s="56" t="s">
        <v>48</v>
      </c>
      <c r="D28" s="57">
        <v>494616</v>
      </c>
      <c r="E28" s="58">
        <v>0</v>
      </c>
      <c r="F28" s="50">
        <f t="shared" si="0"/>
        <v>0</v>
      </c>
      <c r="G28" s="51">
        <f>D28-E28</f>
        <v>494616</v>
      </c>
      <c r="H28" s="59"/>
      <c r="I28" s="59"/>
      <c r="J28" s="78"/>
      <c r="L28" s="1"/>
    </row>
    <row r="29" spans="1:12" s="3" customFormat="1" x14ac:dyDescent="0.25">
      <c r="A29" s="81" t="s">
        <v>200</v>
      </c>
      <c r="B29" s="82" t="s">
        <v>197</v>
      </c>
      <c r="C29" s="83" t="s">
        <v>49</v>
      </c>
      <c r="D29" s="84">
        <v>4941524</v>
      </c>
      <c r="E29" s="85">
        <v>0</v>
      </c>
      <c r="F29" s="86">
        <f t="shared" si="0"/>
        <v>0</v>
      </c>
      <c r="G29" s="87">
        <f>D29-E29</f>
        <v>4941524</v>
      </c>
      <c r="H29" s="88"/>
      <c r="I29" s="88"/>
      <c r="J29" s="89"/>
      <c r="L29" s="1"/>
    </row>
    <row r="30" spans="1:12" s="3" customFormat="1" x14ac:dyDescent="0.25">
      <c r="A30" s="36">
        <v>6</v>
      </c>
      <c r="B30" s="37" t="s">
        <v>426</v>
      </c>
      <c r="C30" s="38" t="s">
        <v>385</v>
      </c>
      <c r="D30" s="39">
        <f>SUM(D31,D32)</f>
        <v>50000000</v>
      </c>
      <c r="E30" s="39">
        <f>SUM(E31,E32)</f>
        <v>0</v>
      </c>
      <c r="F30" s="41">
        <f t="shared" si="0"/>
        <v>0</v>
      </c>
      <c r="G30" s="39">
        <f>SUM(G31,G32)</f>
        <v>50000000</v>
      </c>
      <c r="H30" s="43"/>
      <c r="I30" s="43"/>
      <c r="J30" s="44"/>
      <c r="L30" s="1"/>
    </row>
    <row r="31" spans="1:12" s="3" customFormat="1" x14ac:dyDescent="0.25">
      <c r="A31" s="54" t="s">
        <v>196</v>
      </c>
      <c r="B31" s="55" t="s">
        <v>237</v>
      </c>
      <c r="C31" s="56" t="s">
        <v>427</v>
      </c>
      <c r="D31" s="57">
        <v>1750000</v>
      </c>
      <c r="E31" s="58">
        <v>0</v>
      </c>
      <c r="F31" s="50">
        <f t="shared" si="0"/>
        <v>0</v>
      </c>
      <c r="G31" s="51">
        <f>D31-E31</f>
        <v>1750000</v>
      </c>
      <c r="H31" s="59"/>
      <c r="I31" s="59"/>
      <c r="J31" s="78"/>
      <c r="L31" s="1"/>
    </row>
    <row r="32" spans="1:12" s="3" customFormat="1" ht="30" x14ac:dyDescent="0.25">
      <c r="A32" s="135" t="s">
        <v>200</v>
      </c>
      <c r="B32" s="136" t="s">
        <v>290</v>
      </c>
      <c r="C32" s="137" t="s">
        <v>104</v>
      </c>
      <c r="D32" s="138">
        <v>48250000</v>
      </c>
      <c r="E32" s="299">
        <v>0</v>
      </c>
      <c r="F32" s="139">
        <f t="shared" si="0"/>
        <v>0</v>
      </c>
      <c r="G32" s="140">
        <f>D32-E32</f>
        <v>48250000</v>
      </c>
      <c r="H32" s="141"/>
      <c r="I32" s="141"/>
      <c r="J32" s="142"/>
      <c r="L32" s="1"/>
    </row>
    <row r="33" spans="1:12" s="3" customFormat="1" x14ac:dyDescent="0.25">
      <c r="A33" s="91" t="s">
        <v>26</v>
      </c>
      <c r="B33" s="92" t="s">
        <v>136</v>
      </c>
      <c r="C33" s="93" t="s">
        <v>174</v>
      </c>
      <c r="D33" s="94">
        <f>D34+D60+D66+D69+D72</f>
        <v>13161856560</v>
      </c>
      <c r="E33" s="94">
        <f>E34+E60+E66+E69+E72</f>
        <v>1100292246</v>
      </c>
      <c r="F33" s="96">
        <f t="shared" si="0"/>
        <v>8.3597039747711701</v>
      </c>
      <c r="G33" s="94">
        <f>G34+G60+G66+G69+G72</f>
        <v>12061564314</v>
      </c>
      <c r="H33" s="98"/>
      <c r="I33" s="98"/>
      <c r="J33" s="99"/>
      <c r="L33" s="1"/>
    </row>
    <row r="34" spans="1:12" s="3" customFormat="1" x14ac:dyDescent="0.25">
      <c r="A34" s="36">
        <v>7</v>
      </c>
      <c r="B34" s="37" t="s">
        <v>315</v>
      </c>
      <c r="C34" s="38" t="s">
        <v>10</v>
      </c>
      <c r="D34" s="39">
        <f>SUM(D35:D59)</f>
        <v>12823756560</v>
      </c>
      <c r="E34" s="39">
        <f>SUM(E35:E59)</f>
        <v>1100292246</v>
      </c>
      <c r="F34" s="41">
        <f t="shared" si="0"/>
        <v>8.5801086510956033</v>
      </c>
      <c r="G34" s="39">
        <f>SUM(G35:G59)</f>
        <v>11723464314</v>
      </c>
      <c r="H34" s="43"/>
      <c r="I34" s="43"/>
      <c r="J34" s="44"/>
      <c r="L34" s="1"/>
    </row>
    <row r="35" spans="1:12" s="3" customFormat="1" x14ac:dyDescent="0.25">
      <c r="A35" s="54" t="s">
        <v>194</v>
      </c>
      <c r="B35" s="55" t="s">
        <v>198</v>
      </c>
      <c r="C35" s="56" t="s">
        <v>50</v>
      </c>
      <c r="D35" s="57">
        <v>3430000000</v>
      </c>
      <c r="E35" s="58">
        <v>468817441</v>
      </c>
      <c r="F35" s="50">
        <f t="shared" si="0"/>
        <v>13.668146967930028</v>
      </c>
      <c r="G35" s="51">
        <f t="shared" ref="G35:G59" si="2">D35-E35</f>
        <v>2961182559</v>
      </c>
      <c r="H35" s="59"/>
      <c r="I35" s="59"/>
      <c r="J35" s="78"/>
      <c r="L35" s="1"/>
    </row>
    <row r="36" spans="1:12" s="3" customFormat="1" x14ac:dyDescent="0.25">
      <c r="A36" s="54" t="s">
        <v>196</v>
      </c>
      <c r="B36" s="55" t="s">
        <v>429</v>
      </c>
      <c r="C36" s="56" t="s">
        <v>430</v>
      </c>
      <c r="D36" s="57">
        <v>308970000</v>
      </c>
      <c r="E36" s="58">
        <v>0</v>
      </c>
      <c r="F36" s="50">
        <f t="shared" si="0"/>
        <v>0</v>
      </c>
      <c r="G36" s="51">
        <f t="shared" si="2"/>
        <v>308970000</v>
      </c>
      <c r="H36" s="59"/>
      <c r="I36" s="59"/>
      <c r="J36" s="78"/>
      <c r="L36" s="1"/>
    </row>
    <row r="37" spans="1:12" s="3" customFormat="1" x14ac:dyDescent="0.25">
      <c r="A37" s="54" t="s">
        <v>200</v>
      </c>
      <c r="B37" s="55" t="s">
        <v>199</v>
      </c>
      <c r="C37" s="56" t="s">
        <v>51</v>
      </c>
      <c r="D37" s="57">
        <v>330050000</v>
      </c>
      <c r="E37" s="58">
        <v>40747836</v>
      </c>
      <c r="F37" s="50">
        <f t="shared" si="0"/>
        <v>12.345958491137706</v>
      </c>
      <c r="G37" s="51">
        <f t="shared" si="2"/>
        <v>289302164</v>
      </c>
      <c r="H37" s="59"/>
      <c r="I37" s="59"/>
      <c r="J37" s="78"/>
      <c r="L37" s="1"/>
    </row>
    <row r="38" spans="1:12" s="3" customFormat="1" x14ac:dyDescent="0.25">
      <c r="A38" s="54" t="s">
        <v>202</v>
      </c>
      <c r="B38" s="55" t="s">
        <v>431</v>
      </c>
      <c r="C38" s="56" t="s">
        <v>432</v>
      </c>
      <c r="D38" s="57">
        <v>42000000</v>
      </c>
      <c r="E38" s="58">
        <v>0</v>
      </c>
      <c r="F38" s="50">
        <f t="shared" si="0"/>
        <v>0</v>
      </c>
      <c r="G38" s="51">
        <f t="shared" si="2"/>
        <v>42000000</v>
      </c>
      <c r="H38" s="59"/>
      <c r="I38" s="59"/>
      <c r="J38" s="78"/>
      <c r="L38" s="1"/>
    </row>
    <row r="39" spans="1:12" s="3" customFormat="1" x14ac:dyDescent="0.25">
      <c r="A39" s="54" t="s">
        <v>204</v>
      </c>
      <c r="B39" s="55" t="s">
        <v>201</v>
      </c>
      <c r="C39" s="56" t="s">
        <v>52</v>
      </c>
      <c r="D39" s="57">
        <v>252000000</v>
      </c>
      <c r="E39" s="58">
        <v>28650000</v>
      </c>
      <c r="F39" s="50">
        <f t="shared" si="0"/>
        <v>11.369047619047619</v>
      </c>
      <c r="G39" s="51">
        <f t="shared" si="2"/>
        <v>223350000</v>
      </c>
      <c r="H39" s="59"/>
      <c r="I39" s="59"/>
      <c r="J39" s="78"/>
      <c r="L39" s="1"/>
    </row>
    <row r="40" spans="1:12" s="3" customFormat="1" x14ac:dyDescent="0.25">
      <c r="A40" s="54" t="s">
        <v>206</v>
      </c>
      <c r="B40" s="55" t="s">
        <v>203</v>
      </c>
      <c r="C40" s="56" t="s">
        <v>53</v>
      </c>
      <c r="D40" s="57">
        <v>230224000</v>
      </c>
      <c r="E40" s="58">
        <v>25956000</v>
      </c>
      <c r="F40" s="50">
        <f t="shared" si="0"/>
        <v>11.274237264577106</v>
      </c>
      <c r="G40" s="51">
        <f t="shared" si="2"/>
        <v>204268000</v>
      </c>
      <c r="H40" s="59"/>
      <c r="I40" s="59"/>
      <c r="J40" s="78"/>
      <c r="L40" s="1"/>
    </row>
    <row r="41" spans="1:12" s="3" customFormat="1" x14ac:dyDescent="0.25">
      <c r="A41" s="54" t="s">
        <v>208</v>
      </c>
      <c r="B41" s="55" t="s">
        <v>205</v>
      </c>
      <c r="C41" s="56" t="s">
        <v>54</v>
      </c>
      <c r="D41" s="57">
        <v>100100000</v>
      </c>
      <c r="E41" s="58">
        <v>7565000</v>
      </c>
      <c r="F41" s="50">
        <f t="shared" si="0"/>
        <v>7.5574425574425579</v>
      </c>
      <c r="G41" s="51">
        <f t="shared" si="2"/>
        <v>92535000</v>
      </c>
      <c r="H41" s="59"/>
      <c r="I41" s="59"/>
      <c r="J41" s="78"/>
      <c r="L41" s="1"/>
    </row>
    <row r="42" spans="1:12" s="3" customFormat="1" x14ac:dyDescent="0.25">
      <c r="A42" s="54" t="s">
        <v>210</v>
      </c>
      <c r="B42" s="55" t="s">
        <v>433</v>
      </c>
      <c r="C42" s="56" t="s">
        <v>434</v>
      </c>
      <c r="D42" s="57">
        <v>14000000</v>
      </c>
      <c r="E42" s="58">
        <v>0</v>
      </c>
      <c r="F42" s="50">
        <f t="shared" si="0"/>
        <v>0</v>
      </c>
      <c r="G42" s="51">
        <f t="shared" si="2"/>
        <v>14000000</v>
      </c>
      <c r="H42" s="59"/>
      <c r="I42" s="59"/>
      <c r="J42" s="78"/>
      <c r="L42" s="1"/>
    </row>
    <row r="43" spans="1:12" s="3" customFormat="1" x14ac:dyDescent="0.25">
      <c r="A43" s="54" t="s">
        <v>212</v>
      </c>
      <c r="B43" s="55" t="s">
        <v>207</v>
      </c>
      <c r="C43" s="56" t="s">
        <v>55</v>
      </c>
      <c r="D43" s="57">
        <v>215250000</v>
      </c>
      <c r="E43" s="58">
        <v>24405540</v>
      </c>
      <c r="F43" s="50">
        <f t="shared" si="0"/>
        <v>11.338229965156794</v>
      </c>
      <c r="G43" s="51">
        <f t="shared" si="2"/>
        <v>190844460</v>
      </c>
      <c r="H43" s="59"/>
      <c r="I43" s="59"/>
      <c r="J43" s="78"/>
      <c r="L43" s="1"/>
    </row>
    <row r="44" spans="1:12" s="3" customFormat="1" x14ac:dyDescent="0.25">
      <c r="A44" s="54" t="s">
        <v>214</v>
      </c>
      <c r="B44" s="55" t="s">
        <v>435</v>
      </c>
      <c r="C44" s="56" t="s">
        <v>436</v>
      </c>
      <c r="D44" s="57">
        <v>25200000</v>
      </c>
      <c r="E44" s="58">
        <v>0</v>
      </c>
      <c r="F44" s="50">
        <f t="shared" si="0"/>
        <v>0</v>
      </c>
      <c r="G44" s="51">
        <f t="shared" si="2"/>
        <v>25200000</v>
      </c>
      <c r="H44" s="59"/>
      <c r="I44" s="59"/>
      <c r="J44" s="78"/>
      <c r="L44" s="1"/>
    </row>
    <row r="45" spans="1:12" s="3" customFormat="1" x14ac:dyDescent="0.25">
      <c r="A45" s="54" t="s">
        <v>216</v>
      </c>
      <c r="B45" s="55" t="s">
        <v>209</v>
      </c>
      <c r="C45" s="56" t="s">
        <v>56</v>
      </c>
      <c r="D45" s="57">
        <v>101800000</v>
      </c>
      <c r="E45" s="58">
        <v>929967</v>
      </c>
      <c r="F45" s="50">
        <f t="shared" si="0"/>
        <v>0.91352357563850695</v>
      </c>
      <c r="G45" s="51">
        <f t="shared" si="2"/>
        <v>100870033</v>
      </c>
      <c r="H45" s="59"/>
      <c r="I45" s="59"/>
      <c r="J45" s="78"/>
      <c r="L45" s="1"/>
    </row>
    <row r="46" spans="1:12" s="3" customFormat="1" x14ac:dyDescent="0.25">
      <c r="A46" s="54" t="s">
        <v>218</v>
      </c>
      <c r="B46" s="55" t="s">
        <v>437</v>
      </c>
      <c r="C46" s="56" t="s">
        <v>438</v>
      </c>
      <c r="D46" s="57">
        <v>21000000</v>
      </c>
      <c r="E46" s="58">
        <v>0</v>
      </c>
      <c r="F46" s="50">
        <f t="shared" si="0"/>
        <v>0</v>
      </c>
      <c r="G46" s="51">
        <f t="shared" si="2"/>
        <v>21000000</v>
      </c>
      <c r="H46" s="59"/>
      <c r="I46" s="59"/>
      <c r="J46" s="78"/>
      <c r="L46" s="1"/>
    </row>
    <row r="47" spans="1:12" s="3" customFormat="1" x14ac:dyDescent="0.25">
      <c r="A47" s="54" t="s">
        <v>220</v>
      </c>
      <c r="B47" s="55" t="s">
        <v>211</v>
      </c>
      <c r="C47" s="56" t="s">
        <v>57</v>
      </c>
      <c r="D47" s="57">
        <v>114000</v>
      </c>
      <c r="E47" s="58">
        <v>7275</v>
      </c>
      <c r="F47" s="50">
        <f t="shared" si="0"/>
        <v>6.3815789473684212</v>
      </c>
      <c r="G47" s="51">
        <f t="shared" si="2"/>
        <v>106725</v>
      </c>
      <c r="H47" s="59"/>
      <c r="I47" s="59"/>
      <c r="J47" s="78"/>
      <c r="L47" s="1"/>
    </row>
    <row r="48" spans="1:12" s="3" customFormat="1" x14ac:dyDescent="0.25">
      <c r="A48" s="54" t="s">
        <v>251</v>
      </c>
      <c r="B48" s="55" t="s">
        <v>439</v>
      </c>
      <c r="C48" s="56" t="s">
        <v>440</v>
      </c>
      <c r="D48" s="57">
        <v>42000</v>
      </c>
      <c r="E48" s="58">
        <v>0</v>
      </c>
      <c r="F48" s="50">
        <f t="shared" si="0"/>
        <v>0</v>
      </c>
      <c r="G48" s="51">
        <f t="shared" si="2"/>
        <v>42000</v>
      </c>
      <c r="H48" s="59"/>
      <c r="I48" s="59"/>
      <c r="J48" s="78"/>
      <c r="L48" s="1"/>
    </row>
    <row r="49" spans="1:12" s="3" customFormat="1" x14ac:dyDescent="0.25">
      <c r="A49" s="54" t="s">
        <v>252</v>
      </c>
      <c r="B49" s="55" t="s">
        <v>213</v>
      </c>
      <c r="C49" s="56" t="s">
        <v>58</v>
      </c>
      <c r="D49" s="57">
        <v>393600000</v>
      </c>
      <c r="E49" s="58">
        <v>38140988</v>
      </c>
      <c r="F49" s="50">
        <f t="shared" si="0"/>
        <v>9.690291666666667</v>
      </c>
      <c r="G49" s="51">
        <f t="shared" si="2"/>
        <v>355459012</v>
      </c>
      <c r="H49" s="59"/>
      <c r="I49" s="59"/>
      <c r="J49" s="78"/>
      <c r="L49" s="1"/>
    </row>
    <row r="50" spans="1:12" s="3" customFormat="1" x14ac:dyDescent="0.25">
      <c r="A50" s="54" t="s">
        <v>253</v>
      </c>
      <c r="B50" s="55" t="s">
        <v>441</v>
      </c>
      <c r="C50" s="56" t="s">
        <v>442</v>
      </c>
      <c r="D50" s="57">
        <v>24000000</v>
      </c>
      <c r="E50" s="58">
        <v>0</v>
      </c>
      <c r="F50" s="50">
        <f t="shared" si="0"/>
        <v>0</v>
      </c>
      <c r="G50" s="51">
        <f t="shared" si="2"/>
        <v>24000000</v>
      </c>
      <c r="H50" s="59"/>
      <c r="I50" s="59"/>
      <c r="J50" s="78"/>
      <c r="L50" s="1"/>
    </row>
    <row r="51" spans="1:12" s="3" customFormat="1" x14ac:dyDescent="0.25">
      <c r="A51" s="54" t="s">
        <v>254</v>
      </c>
      <c r="B51" s="55" t="s">
        <v>215</v>
      </c>
      <c r="C51" s="56" t="s">
        <v>59</v>
      </c>
      <c r="D51" s="57">
        <v>14400000</v>
      </c>
      <c r="E51" s="58">
        <v>1125151</v>
      </c>
      <c r="F51" s="50">
        <f t="shared" si="0"/>
        <v>7.813548611111111</v>
      </c>
      <c r="G51" s="51">
        <f t="shared" si="2"/>
        <v>13274849</v>
      </c>
      <c r="H51" s="59"/>
      <c r="I51" s="59"/>
      <c r="J51" s="78"/>
      <c r="L51" s="1"/>
    </row>
    <row r="52" spans="1:12" s="3" customFormat="1" x14ac:dyDescent="0.25">
      <c r="A52" s="54" t="s">
        <v>277</v>
      </c>
      <c r="B52" s="55" t="s">
        <v>443</v>
      </c>
      <c r="C52" s="56" t="s">
        <v>444</v>
      </c>
      <c r="D52" s="57">
        <v>2400000</v>
      </c>
      <c r="E52" s="58">
        <v>0</v>
      </c>
      <c r="F52" s="50">
        <f t="shared" si="0"/>
        <v>0</v>
      </c>
      <c r="G52" s="51">
        <f t="shared" si="2"/>
        <v>2400000</v>
      </c>
      <c r="H52" s="59"/>
      <c r="I52" s="59"/>
      <c r="J52" s="78"/>
      <c r="L52" s="1"/>
    </row>
    <row r="53" spans="1:12" s="3" customFormat="1" x14ac:dyDescent="0.25">
      <c r="A53" s="54" t="s">
        <v>279</v>
      </c>
      <c r="B53" s="55" t="s">
        <v>217</v>
      </c>
      <c r="C53" s="56" t="s">
        <v>60</v>
      </c>
      <c r="D53" s="57">
        <v>28800000</v>
      </c>
      <c r="E53" s="58">
        <v>3375488</v>
      </c>
      <c r="F53" s="50">
        <f t="shared" si="0"/>
        <v>11.720444444444444</v>
      </c>
      <c r="G53" s="51">
        <f t="shared" si="2"/>
        <v>25424512</v>
      </c>
      <c r="H53" s="59"/>
      <c r="I53" s="59"/>
      <c r="J53" s="78"/>
      <c r="L53" s="1"/>
    </row>
    <row r="54" spans="1:12" s="3" customFormat="1" x14ac:dyDescent="0.25">
      <c r="A54" s="54" t="s">
        <v>281</v>
      </c>
      <c r="B54" s="55" t="s">
        <v>445</v>
      </c>
      <c r="C54" s="56" t="s">
        <v>446</v>
      </c>
      <c r="D54" s="57">
        <v>1200000</v>
      </c>
      <c r="E54" s="58">
        <v>0</v>
      </c>
      <c r="F54" s="50">
        <f t="shared" si="0"/>
        <v>0</v>
      </c>
      <c r="G54" s="51">
        <f t="shared" si="2"/>
        <v>1200000</v>
      </c>
      <c r="H54" s="59"/>
      <c r="I54" s="59"/>
      <c r="J54" s="78"/>
      <c r="L54" s="1"/>
    </row>
    <row r="55" spans="1:12" s="3" customFormat="1" ht="30" x14ac:dyDescent="0.25">
      <c r="A55" s="54" t="s">
        <v>282</v>
      </c>
      <c r="B55" s="55" t="s">
        <v>219</v>
      </c>
      <c r="C55" s="56" t="s">
        <v>61</v>
      </c>
      <c r="D55" s="57">
        <v>24000000</v>
      </c>
      <c r="E55" s="58">
        <v>0</v>
      </c>
      <c r="F55" s="50">
        <f t="shared" si="0"/>
        <v>0</v>
      </c>
      <c r="G55" s="51">
        <f t="shared" si="2"/>
        <v>24000000</v>
      </c>
      <c r="H55" s="59"/>
      <c r="I55" s="59"/>
      <c r="J55" s="78"/>
      <c r="L55" s="1"/>
    </row>
    <row r="56" spans="1:12" s="3" customFormat="1" ht="30" x14ac:dyDescent="0.25">
      <c r="A56" s="54" t="s">
        <v>289</v>
      </c>
      <c r="B56" s="55" t="s">
        <v>447</v>
      </c>
      <c r="C56" s="56" t="s">
        <v>448</v>
      </c>
      <c r="D56" s="57">
        <v>2400000</v>
      </c>
      <c r="E56" s="58">
        <v>0</v>
      </c>
      <c r="F56" s="50">
        <f t="shared" si="0"/>
        <v>0</v>
      </c>
      <c r="G56" s="51">
        <f t="shared" si="2"/>
        <v>2400000</v>
      </c>
      <c r="H56" s="59"/>
      <c r="I56" s="59"/>
      <c r="J56" s="78"/>
      <c r="L56" s="1"/>
    </row>
    <row r="57" spans="1:12" s="3" customFormat="1" x14ac:dyDescent="0.25">
      <c r="A57" s="54" t="s">
        <v>308</v>
      </c>
      <c r="B57" s="55" t="s">
        <v>221</v>
      </c>
      <c r="C57" s="56" t="s">
        <v>163</v>
      </c>
      <c r="D57" s="57">
        <v>7179400000</v>
      </c>
      <c r="E57" s="58">
        <v>460571560</v>
      </c>
      <c r="F57" s="50">
        <f t="shared" si="0"/>
        <v>6.4151817700643505</v>
      </c>
      <c r="G57" s="51">
        <f t="shared" si="2"/>
        <v>6718828440</v>
      </c>
      <c r="H57" s="59"/>
      <c r="I57" s="59"/>
      <c r="J57" s="78"/>
      <c r="L57" s="1"/>
    </row>
    <row r="58" spans="1:12" s="3" customFormat="1" x14ac:dyDescent="0.25">
      <c r="A58" s="54" t="s">
        <v>453</v>
      </c>
      <c r="B58" s="55" t="s">
        <v>449</v>
      </c>
      <c r="C58" s="56" t="s">
        <v>450</v>
      </c>
      <c r="D58" s="57">
        <v>80316560</v>
      </c>
      <c r="E58" s="58">
        <v>0</v>
      </c>
      <c r="F58" s="50">
        <f t="shared" si="0"/>
        <v>0</v>
      </c>
      <c r="G58" s="51">
        <f t="shared" si="2"/>
        <v>80316560</v>
      </c>
      <c r="H58" s="59"/>
      <c r="I58" s="59"/>
      <c r="J58" s="78"/>
      <c r="L58" s="1"/>
    </row>
    <row r="59" spans="1:12" s="3" customFormat="1" ht="30" x14ac:dyDescent="0.25">
      <c r="A59" s="54" t="s">
        <v>454</v>
      </c>
      <c r="B59" s="55" t="s">
        <v>451</v>
      </c>
      <c r="C59" s="56" t="s">
        <v>452</v>
      </c>
      <c r="D59" s="57">
        <v>2490000</v>
      </c>
      <c r="E59" s="58">
        <v>0</v>
      </c>
      <c r="F59" s="50">
        <f t="shared" si="0"/>
        <v>0</v>
      </c>
      <c r="G59" s="51">
        <f t="shared" si="2"/>
        <v>2490000</v>
      </c>
      <c r="H59" s="59"/>
      <c r="I59" s="59"/>
      <c r="J59" s="78"/>
      <c r="L59" s="1"/>
    </row>
    <row r="60" spans="1:12" s="3" customFormat="1" x14ac:dyDescent="0.25">
      <c r="A60" s="36">
        <v>8</v>
      </c>
      <c r="B60" s="37" t="s">
        <v>316</v>
      </c>
      <c r="C60" s="38" t="s">
        <v>11</v>
      </c>
      <c r="D60" s="39">
        <f>SUM(D61:D65)</f>
        <v>335405400</v>
      </c>
      <c r="E60" s="39">
        <f>E65</f>
        <v>0</v>
      </c>
      <c r="F60" s="41">
        <f t="shared" si="0"/>
        <v>0</v>
      </c>
      <c r="G60" s="39">
        <f>SUM(G61:G65)</f>
        <v>335405400</v>
      </c>
      <c r="H60" s="43"/>
      <c r="I60" s="43"/>
      <c r="J60" s="44"/>
      <c r="L60" s="1"/>
    </row>
    <row r="61" spans="1:12" s="3" customFormat="1" x14ac:dyDescent="0.25">
      <c r="A61" s="54" t="s">
        <v>194</v>
      </c>
      <c r="B61" s="55" t="s">
        <v>197</v>
      </c>
      <c r="C61" s="56" t="s">
        <v>49</v>
      </c>
      <c r="D61" s="57">
        <v>24600</v>
      </c>
      <c r="E61" s="58">
        <v>0</v>
      </c>
      <c r="F61" s="50">
        <f t="shared" si="0"/>
        <v>0</v>
      </c>
      <c r="G61" s="51">
        <f>D61-E61</f>
        <v>24600</v>
      </c>
      <c r="H61" s="59"/>
      <c r="I61" s="59"/>
      <c r="J61" s="78"/>
      <c r="L61" s="1"/>
    </row>
    <row r="62" spans="1:12" s="3" customFormat="1" x14ac:dyDescent="0.25">
      <c r="A62" s="54" t="s">
        <v>196</v>
      </c>
      <c r="B62" s="55" t="s">
        <v>455</v>
      </c>
      <c r="C62" s="56" t="s">
        <v>456</v>
      </c>
      <c r="D62" s="57">
        <v>4800000</v>
      </c>
      <c r="E62" s="58">
        <v>0</v>
      </c>
      <c r="F62" s="50">
        <f t="shared" si="0"/>
        <v>0</v>
      </c>
      <c r="G62" s="51">
        <f t="shared" ref="G62:G64" si="3">D62-E62</f>
        <v>4800000</v>
      </c>
      <c r="H62" s="59"/>
      <c r="I62" s="59"/>
      <c r="J62" s="78"/>
      <c r="L62" s="1"/>
    </row>
    <row r="63" spans="1:12" s="3" customFormat="1" x14ac:dyDescent="0.25">
      <c r="A63" s="54" t="s">
        <v>200</v>
      </c>
      <c r="B63" s="55" t="s">
        <v>457</v>
      </c>
      <c r="C63" s="56" t="s">
        <v>62</v>
      </c>
      <c r="D63" s="57">
        <v>323400000</v>
      </c>
      <c r="E63" s="58">
        <v>0</v>
      </c>
      <c r="F63" s="50">
        <f t="shared" si="0"/>
        <v>0</v>
      </c>
      <c r="G63" s="51">
        <f t="shared" si="3"/>
        <v>323400000</v>
      </c>
      <c r="H63" s="59"/>
      <c r="I63" s="59"/>
      <c r="J63" s="78"/>
      <c r="L63" s="1"/>
    </row>
    <row r="64" spans="1:12" s="3" customFormat="1" x14ac:dyDescent="0.25">
      <c r="A64" s="54" t="s">
        <v>202</v>
      </c>
      <c r="B64" s="55" t="s">
        <v>458</v>
      </c>
      <c r="C64" s="56" t="s">
        <v>75</v>
      </c>
      <c r="D64" s="57">
        <v>3400000</v>
      </c>
      <c r="E64" s="58">
        <v>0</v>
      </c>
      <c r="F64" s="50">
        <f t="shared" si="0"/>
        <v>0</v>
      </c>
      <c r="G64" s="51">
        <f t="shared" si="3"/>
        <v>3400000</v>
      </c>
      <c r="H64" s="59"/>
      <c r="I64" s="59"/>
      <c r="J64" s="78"/>
      <c r="L64" s="1"/>
    </row>
    <row r="65" spans="1:12" s="3" customFormat="1" ht="30" x14ac:dyDescent="0.25">
      <c r="A65" s="54" t="s">
        <v>204</v>
      </c>
      <c r="B65" s="55" t="s">
        <v>460</v>
      </c>
      <c r="C65" s="56" t="s">
        <v>459</v>
      </c>
      <c r="D65" s="57">
        <v>3780800</v>
      </c>
      <c r="E65" s="58">
        <v>0</v>
      </c>
      <c r="F65" s="50">
        <f t="shared" si="0"/>
        <v>0</v>
      </c>
      <c r="G65" s="51">
        <f>D65-E65</f>
        <v>3780800</v>
      </c>
      <c r="H65" s="59"/>
      <c r="I65" s="59"/>
      <c r="J65" s="78"/>
      <c r="L65" s="1"/>
    </row>
    <row r="66" spans="1:12" s="3" customFormat="1" ht="30" x14ac:dyDescent="0.25">
      <c r="A66" s="36">
        <v>9</v>
      </c>
      <c r="B66" s="37" t="s">
        <v>317</v>
      </c>
      <c r="C66" s="38" t="s">
        <v>12</v>
      </c>
      <c r="D66" s="39">
        <f>SUM(D67:D68)</f>
        <v>673400</v>
      </c>
      <c r="E66" s="40">
        <f>SUM(E67:E68)</f>
        <v>0</v>
      </c>
      <c r="F66" s="41">
        <f t="shared" si="0"/>
        <v>0</v>
      </c>
      <c r="G66" s="68">
        <f>SUM(G67:G68)</f>
        <v>673400</v>
      </c>
      <c r="H66" s="43"/>
      <c r="I66" s="43"/>
      <c r="J66" s="44"/>
      <c r="L66" s="1"/>
    </row>
    <row r="67" spans="1:12" s="3" customFormat="1" x14ac:dyDescent="0.25">
      <c r="A67" s="54" t="s">
        <v>194</v>
      </c>
      <c r="B67" s="55" t="s">
        <v>195</v>
      </c>
      <c r="C67" s="56" t="s">
        <v>48</v>
      </c>
      <c r="D67" s="57">
        <v>111400</v>
      </c>
      <c r="E67" s="58">
        <v>0</v>
      </c>
      <c r="F67" s="50">
        <f t="shared" si="0"/>
        <v>0</v>
      </c>
      <c r="G67" s="51">
        <f>D67-E67</f>
        <v>111400</v>
      </c>
      <c r="H67" s="59"/>
      <c r="I67" s="59"/>
      <c r="J67" s="78"/>
      <c r="L67" s="1"/>
    </row>
    <row r="68" spans="1:12" s="3" customFormat="1" x14ac:dyDescent="0.25">
      <c r="A68" s="70" t="s">
        <v>196</v>
      </c>
      <c r="B68" s="71" t="s">
        <v>197</v>
      </c>
      <c r="C68" s="72" t="s">
        <v>49</v>
      </c>
      <c r="D68" s="73">
        <v>562000</v>
      </c>
      <c r="E68" s="58">
        <v>0</v>
      </c>
      <c r="F68" s="75">
        <f t="shared" si="0"/>
        <v>0</v>
      </c>
      <c r="G68" s="76">
        <f>D68-E68</f>
        <v>562000</v>
      </c>
      <c r="H68" s="77"/>
      <c r="I68" s="77"/>
      <c r="J68" s="79"/>
      <c r="L68" s="1"/>
    </row>
    <row r="69" spans="1:12" s="3" customFormat="1" ht="30" x14ac:dyDescent="0.25">
      <c r="A69" s="36">
        <v>10</v>
      </c>
      <c r="B69" s="37" t="s">
        <v>318</v>
      </c>
      <c r="C69" s="38" t="s">
        <v>175</v>
      </c>
      <c r="D69" s="39">
        <f>SUM(D70:D71)</f>
        <v>785800</v>
      </c>
      <c r="E69" s="40">
        <f>SUM(E70:E71)</f>
        <v>0</v>
      </c>
      <c r="F69" s="41">
        <f t="shared" si="0"/>
        <v>0</v>
      </c>
      <c r="G69" s="68">
        <f>SUM(G70:G71)</f>
        <v>785800</v>
      </c>
      <c r="H69" s="43"/>
      <c r="I69" s="43"/>
      <c r="J69" s="100"/>
      <c r="L69" s="1"/>
    </row>
    <row r="70" spans="1:12" s="3" customFormat="1" x14ac:dyDescent="0.25">
      <c r="A70" s="54" t="s">
        <v>194</v>
      </c>
      <c r="B70" s="55" t="s">
        <v>195</v>
      </c>
      <c r="C70" s="56" t="s">
        <v>48</v>
      </c>
      <c r="D70" s="57">
        <v>111400</v>
      </c>
      <c r="E70" s="58">
        <v>0</v>
      </c>
      <c r="F70" s="50">
        <f t="shared" si="0"/>
        <v>0</v>
      </c>
      <c r="G70" s="51">
        <f>D70-E70</f>
        <v>111400</v>
      </c>
      <c r="H70" s="59"/>
      <c r="I70" s="59"/>
      <c r="J70" s="101"/>
      <c r="L70" s="1"/>
    </row>
    <row r="71" spans="1:12" x14ac:dyDescent="0.25">
      <c r="A71" s="70" t="s">
        <v>196</v>
      </c>
      <c r="B71" s="71" t="s">
        <v>197</v>
      </c>
      <c r="C71" s="72" t="s">
        <v>49</v>
      </c>
      <c r="D71" s="73">
        <v>674400</v>
      </c>
      <c r="E71" s="58">
        <v>0</v>
      </c>
      <c r="F71" s="75">
        <f t="shared" si="0"/>
        <v>0</v>
      </c>
      <c r="G71" s="76">
        <f>D71-E71</f>
        <v>674400</v>
      </c>
      <c r="H71" s="77"/>
      <c r="I71" s="77"/>
      <c r="J71" s="102"/>
    </row>
    <row r="72" spans="1:12" s="103" customFormat="1" ht="30" x14ac:dyDescent="0.25">
      <c r="A72" s="36">
        <v>11</v>
      </c>
      <c r="B72" s="37" t="s">
        <v>319</v>
      </c>
      <c r="C72" s="38" t="s">
        <v>13</v>
      </c>
      <c r="D72" s="39">
        <f>SUM(D73:D74)</f>
        <v>1235400</v>
      </c>
      <c r="E72" s="40">
        <f>SUM(E73:E74)</f>
        <v>0</v>
      </c>
      <c r="F72" s="41">
        <f t="shared" ref="F72:F107" si="4">E72/D72*100</f>
        <v>0</v>
      </c>
      <c r="G72" s="68">
        <f>SUM(G73:G74)</f>
        <v>1235400</v>
      </c>
      <c r="H72" s="43"/>
      <c r="I72" s="43"/>
      <c r="J72" s="44"/>
      <c r="K72" s="104"/>
    </row>
    <row r="73" spans="1:12" s="103" customFormat="1" x14ac:dyDescent="0.25">
      <c r="A73" s="54" t="s">
        <v>194</v>
      </c>
      <c r="B73" s="55" t="s">
        <v>195</v>
      </c>
      <c r="C73" s="56" t="s">
        <v>48</v>
      </c>
      <c r="D73" s="57">
        <v>111400</v>
      </c>
      <c r="E73" s="58">
        <v>0</v>
      </c>
      <c r="F73" s="50">
        <f t="shared" si="4"/>
        <v>0</v>
      </c>
      <c r="G73" s="51">
        <f>D73-E73</f>
        <v>111400</v>
      </c>
      <c r="H73" s="59"/>
      <c r="I73" s="59"/>
      <c r="J73" s="78"/>
      <c r="K73" s="104"/>
    </row>
    <row r="74" spans="1:12" s="103" customFormat="1" x14ac:dyDescent="0.25">
      <c r="A74" s="135" t="s">
        <v>196</v>
      </c>
      <c r="B74" s="136" t="s">
        <v>197</v>
      </c>
      <c r="C74" s="137" t="s">
        <v>49</v>
      </c>
      <c r="D74" s="138">
        <v>1124000</v>
      </c>
      <c r="E74" s="300">
        <v>0</v>
      </c>
      <c r="F74" s="139">
        <f t="shared" si="4"/>
        <v>0</v>
      </c>
      <c r="G74" s="140">
        <f>D74-E74</f>
        <v>1124000</v>
      </c>
      <c r="H74" s="141"/>
      <c r="I74" s="141"/>
      <c r="J74" s="142"/>
      <c r="K74" s="104"/>
    </row>
    <row r="75" spans="1:12" x14ac:dyDescent="0.25">
      <c r="A75" s="91" t="s">
        <v>44</v>
      </c>
      <c r="B75" s="92" t="s">
        <v>137</v>
      </c>
      <c r="C75" s="93" t="s">
        <v>176</v>
      </c>
      <c r="D75" s="94">
        <f>D76</f>
        <v>157959400</v>
      </c>
      <c r="E75" s="105">
        <f>E76</f>
        <v>0</v>
      </c>
      <c r="F75" s="96">
        <f t="shared" si="4"/>
        <v>0</v>
      </c>
      <c r="G75" s="97">
        <f>G76</f>
        <v>157959400</v>
      </c>
      <c r="H75" s="98"/>
      <c r="I75" s="98"/>
      <c r="J75" s="99"/>
    </row>
    <row r="76" spans="1:12" ht="30" x14ac:dyDescent="0.25">
      <c r="A76" s="36">
        <v>12</v>
      </c>
      <c r="B76" s="37" t="s">
        <v>320</v>
      </c>
      <c r="C76" s="38" t="s">
        <v>164</v>
      </c>
      <c r="D76" s="39">
        <f>SUM(D77:D83)</f>
        <v>157959400</v>
      </c>
      <c r="E76" s="39">
        <f>SUM(E77:E83)</f>
        <v>0</v>
      </c>
      <c r="F76" s="41">
        <f t="shared" si="4"/>
        <v>0</v>
      </c>
      <c r="G76" s="39">
        <f>SUM(G77:G83)</f>
        <v>157959400</v>
      </c>
      <c r="H76" s="43"/>
      <c r="I76" s="43"/>
      <c r="J76" s="44"/>
    </row>
    <row r="77" spans="1:12" x14ac:dyDescent="0.25">
      <c r="A77" s="54" t="s">
        <v>194</v>
      </c>
      <c r="B77" s="55" t="s">
        <v>197</v>
      </c>
      <c r="C77" s="56" t="s">
        <v>49</v>
      </c>
      <c r="D77" s="57">
        <v>1584630</v>
      </c>
      <c r="E77" s="58">
        <v>0</v>
      </c>
      <c r="F77" s="50">
        <f t="shared" si="4"/>
        <v>0</v>
      </c>
      <c r="G77" s="51">
        <f t="shared" ref="G77:G83" si="5">D77-E77</f>
        <v>1584630</v>
      </c>
      <c r="H77" s="59"/>
      <c r="I77" s="59"/>
      <c r="J77" s="78"/>
    </row>
    <row r="78" spans="1:12" ht="30" x14ac:dyDescent="0.25">
      <c r="A78" s="54" t="s">
        <v>196</v>
      </c>
      <c r="B78" s="55" t="s">
        <v>222</v>
      </c>
      <c r="C78" s="56" t="s">
        <v>65</v>
      </c>
      <c r="D78" s="57">
        <v>9550000</v>
      </c>
      <c r="E78" s="58">
        <v>0</v>
      </c>
      <c r="F78" s="50">
        <f t="shared" si="4"/>
        <v>0</v>
      </c>
      <c r="G78" s="51">
        <f t="shared" si="5"/>
        <v>9550000</v>
      </c>
      <c r="H78" s="59"/>
      <c r="I78" s="59"/>
      <c r="J78" s="78"/>
    </row>
    <row r="79" spans="1:12" x14ac:dyDescent="0.25">
      <c r="A79" s="54" t="s">
        <v>202</v>
      </c>
      <c r="B79" s="55" t="s">
        <v>286</v>
      </c>
      <c r="C79" s="56" t="s">
        <v>166</v>
      </c>
      <c r="D79" s="57">
        <v>6000000</v>
      </c>
      <c r="E79" s="58">
        <v>0</v>
      </c>
      <c r="F79" s="50">
        <f t="shared" si="4"/>
        <v>0</v>
      </c>
      <c r="G79" s="51">
        <f t="shared" si="5"/>
        <v>6000000</v>
      </c>
      <c r="H79" s="59"/>
      <c r="I79" s="59"/>
      <c r="J79" s="78"/>
    </row>
    <row r="80" spans="1:12" x14ac:dyDescent="0.25">
      <c r="A80" s="54" t="s">
        <v>204</v>
      </c>
      <c r="B80" s="55" t="s">
        <v>223</v>
      </c>
      <c r="C80" s="56" t="s">
        <v>103</v>
      </c>
      <c r="D80" s="57">
        <v>2250000</v>
      </c>
      <c r="E80" s="58">
        <v>0</v>
      </c>
      <c r="F80" s="50">
        <f t="shared" si="4"/>
        <v>0</v>
      </c>
      <c r="G80" s="51">
        <f t="shared" si="5"/>
        <v>2250000</v>
      </c>
      <c r="H80" s="59"/>
      <c r="I80" s="59"/>
      <c r="J80" s="78"/>
    </row>
    <row r="81" spans="1:11" x14ac:dyDescent="0.25">
      <c r="A81" s="54" t="s">
        <v>206</v>
      </c>
      <c r="B81" s="55" t="s">
        <v>224</v>
      </c>
      <c r="C81" s="56" t="s">
        <v>67</v>
      </c>
      <c r="D81" s="58">
        <v>2727270</v>
      </c>
      <c r="E81" s="58">
        <v>0</v>
      </c>
      <c r="F81" s="50">
        <f t="shared" si="4"/>
        <v>0</v>
      </c>
      <c r="G81" s="51">
        <f t="shared" si="5"/>
        <v>2727270</v>
      </c>
      <c r="H81" s="59"/>
      <c r="I81" s="59"/>
      <c r="J81" s="78"/>
    </row>
    <row r="82" spans="1:11" x14ac:dyDescent="0.25">
      <c r="A82" s="54" t="s">
        <v>208</v>
      </c>
      <c r="B82" s="55" t="s">
        <v>225</v>
      </c>
      <c r="C82" s="56" t="s">
        <v>74</v>
      </c>
      <c r="D82" s="57">
        <v>22630000</v>
      </c>
      <c r="E82" s="58">
        <v>0</v>
      </c>
      <c r="F82" s="50">
        <f t="shared" si="4"/>
        <v>0</v>
      </c>
      <c r="G82" s="51">
        <f t="shared" si="5"/>
        <v>22630000</v>
      </c>
      <c r="H82" s="59"/>
      <c r="I82" s="59"/>
      <c r="J82" s="78"/>
    </row>
    <row r="83" spans="1:11" x14ac:dyDescent="0.25">
      <c r="A83" s="70" t="s">
        <v>210</v>
      </c>
      <c r="B83" s="71" t="s">
        <v>226</v>
      </c>
      <c r="C83" s="72" t="s">
        <v>69</v>
      </c>
      <c r="D83" s="73">
        <v>113217500</v>
      </c>
      <c r="E83" s="74">
        <v>0</v>
      </c>
      <c r="F83" s="75">
        <f t="shared" si="4"/>
        <v>0</v>
      </c>
      <c r="G83" s="76">
        <f t="shared" si="5"/>
        <v>113217500</v>
      </c>
      <c r="H83" s="77"/>
      <c r="I83" s="77"/>
      <c r="J83" s="79"/>
    </row>
    <row r="84" spans="1:11" x14ac:dyDescent="0.25">
      <c r="A84" s="91" t="s">
        <v>113</v>
      </c>
      <c r="B84" s="92" t="s">
        <v>138</v>
      </c>
      <c r="C84" s="93" t="s">
        <v>177</v>
      </c>
      <c r="D84" s="94">
        <f>D85+D87+D93+D97+D99+D101+D104+D107</f>
        <v>1088922526</v>
      </c>
      <c r="E84" s="95">
        <f>E85+E87+E93+E97+E101+E99+E104+E107</f>
        <v>1650000</v>
      </c>
      <c r="F84" s="96">
        <f t="shared" si="4"/>
        <v>0.15152593142333431</v>
      </c>
      <c r="G84" s="97">
        <f>G85+G87+G93+G97+G99+G101+G104+G107</f>
        <v>1087272526</v>
      </c>
      <c r="H84" s="98"/>
      <c r="I84" s="98"/>
      <c r="J84" s="99"/>
    </row>
    <row r="85" spans="1:11" ht="30" x14ac:dyDescent="0.25">
      <c r="A85" s="36">
        <v>13</v>
      </c>
      <c r="B85" s="37" t="s">
        <v>321</v>
      </c>
      <c r="C85" s="38" t="s">
        <v>14</v>
      </c>
      <c r="D85" s="39">
        <f>SUM(D86)</f>
        <v>73326067</v>
      </c>
      <c r="E85" s="39">
        <f>SUM(E86)</f>
        <v>0</v>
      </c>
      <c r="F85" s="41">
        <f t="shared" si="4"/>
        <v>0</v>
      </c>
      <c r="G85" s="68">
        <f>G86</f>
        <v>73326067</v>
      </c>
      <c r="H85" s="43"/>
      <c r="I85" s="43"/>
      <c r="J85" s="44"/>
    </row>
    <row r="86" spans="1:11" x14ac:dyDescent="0.25">
      <c r="A86" s="54" t="s">
        <v>194</v>
      </c>
      <c r="B86" s="55" t="s">
        <v>227</v>
      </c>
      <c r="C86" s="56" t="s">
        <v>70</v>
      </c>
      <c r="D86" s="57">
        <v>73326067</v>
      </c>
      <c r="E86" s="58">
        <v>0</v>
      </c>
      <c r="F86" s="50">
        <f t="shared" si="4"/>
        <v>0</v>
      </c>
      <c r="G86" s="51">
        <f>D86-E86</f>
        <v>73326067</v>
      </c>
      <c r="H86" s="59"/>
      <c r="I86" s="59"/>
      <c r="J86" s="78"/>
    </row>
    <row r="87" spans="1:11" x14ac:dyDescent="0.25">
      <c r="A87" s="36">
        <v>14</v>
      </c>
      <c r="B87" s="37" t="s">
        <v>322</v>
      </c>
      <c r="C87" s="38" t="s">
        <v>15</v>
      </c>
      <c r="D87" s="39">
        <f>SUM(D88:D92)</f>
        <v>194949464</v>
      </c>
      <c r="E87" s="39">
        <f>SUM(E88:E92)</f>
        <v>1150000</v>
      </c>
      <c r="F87" s="41">
        <f t="shared" si="4"/>
        <v>0.58989646670687945</v>
      </c>
      <c r="G87" s="68">
        <f>SUM(G88:G92)</f>
        <v>193799464</v>
      </c>
      <c r="H87" s="43"/>
      <c r="I87" s="43"/>
      <c r="J87" s="44"/>
    </row>
    <row r="88" spans="1:11" x14ac:dyDescent="0.25">
      <c r="A88" s="54" t="s">
        <v>194</v>
      </c>
      <c r="B88" s="55" t="s">
        <v>229</v>
      </c>
      <c r="C88" s="56" t="s">
        <v>71</v>
      </c>
      <c r="D88" s="57">
        <v>139728296</v>
      </c>
      <c r="E88" s="58">
        <v>0</v>
      </c>
      <c r="F88" s="50">
        <f t="shared" si="4"/>
        <v>0</v>
      </c>
      <c r="G88" s="51">
        <f>D88-E88</f>
        <v>139728296</v>
      </c>
      <c r="H88" s="106"/>
      <c r="I88" s="106"/>
      <c r="J88" s="78"/>
    </row>
    <row r="89" spans="1:11" x14ac:dyDescent="0.25">
      <c r="A89" s="54" t="s">
        <v>196</v>
      </c>
      <c r="B89" s="55" t="s">
        <v>359</v>
      </c>
      <c r="C89" s="56" t="s">
        <v>360</v>
      </c>
      <c r="D89" s="57">
        <v>11100000</v>
      </c>
      <c r="E89" s="58">
        <v>0</v>
      </c>
      <c r="F89" s="50">
        <f t="shared" si="4"/>
        <v>0</v>
      </c>
      <c r="G89" s="51">
        <f>D89-E89</f>
        <v>11100000</v>
      </c>
      <c r="H89" s="106"/>
      <c r="I89" s="106"/>
      <c r="J89" s="78"/>
    </row>
    <row r="90" spans="1:11" x14ac:dyDescent="0.25">
      <c r="A90" s="54" t="s">
        <v>200</v>
      </c>
      <c r="B90" s="55" t="s">
        <v>275</v>
      </c>
      <c r="C90" s="56" t="s">
        <v>302</v>
      </c>
      <c r="D90" s="57">
        <v>9590400</v>
      </c>
      <c r="E90" s="58">
        <v>1150000</v>
      </c>
      <c r="F90" s="50">
        <f t="shared" si="4"/>
        <v>11.991157824491157</v>
      </c>
      <c r="G90" s="51">
        <f>D90-E90</f>
        <v>8440400</v>
      </c>
      <c r="H90" s="59"/>
      <c r="I90" s="59"/>
      <c r="J90" s="78"/>
    </row>
    <row r="91" spans="1:11" ht="30" x14ac:dyDescent="0.25">
      <c r="A91" s="54" t="s">
        <v>202</v>
      </c>
      <c r="B91" s="55" t="s">
        <v>233</v>
      </c>
      <c r="C91" s="56" t="s">
        <v>85</v>
      </c>
      <c r="D91" s="57">
        <v>22433100</v>
      </c>
      <c r="E91" s="58">
        <v>0</v>
      </c>
      <c r="F91" s="50">
        <f t="shared" si="4"/>
        <v>0</v>
      </c>
      <c r="G91" s="51">
        <f>D91-E91</f>
        <v>22433100</v>
      </c>
      <c r="H91" s="59"/>
      <c r="I91" s="59"/>
      <c r="J91" s="78"/>
    </row>
    <row r="92" spans="1:11" ht="30" x14ac:dyDescent="0.25">
      <c r="A92" s="54" t="s">
        <v>204</v>
      </c>
      <c r="B92" s="55" t="s">
        <v>234</v>
      </c>
      <c r="C92" s="56" t="s">
        <v>161</v>
      </c>
      <c r="D92" s="107">
        <v>12097668</v>
      </c>
      <c r="E92" s="58">
        <v>0</v>
      </c>
      <c r="F92" s="50">
        <f t="shared" si="4"/>
        <v>0</v>
      </c>
      <c r="G92" s="51">
        <f>D92-E92</f>
        <v>12097668</v>
      </c>
      <c r="H92" s="59"/>
      <c r="I92" s="59"/>
      <c r="J92" s="78"/>
      <c r="K92" s="108"/>
    </row>
    <row r="93" spans="1:11" x14ac:dyDescent="0.25">
      <c r="A93" s="109">
        <v>15</v>
      </c>
      <c r="B93" s="110" t="s">
        <v>323</v>
      </c>
      <c r="C93" s="111" t="s">
        <v>16</v>
      </c>
      <c r="D93" s="112">
        <f>SUM(D94:D96)</f>
        <v>95449188</v>
      </c>
      <c r="E93" s="112">
        <f>SUM(E94:E96)</f>
        <v>500000</v>
      </c>
      <c r="F93" s="113">
        <f t="shared" si="4"/>
        <v>0.52383892464334014</v>
      </c>
      <c r="G93" s="114">
        <f>SUM(G94:G96)</f>
        <v>94949188</v>
      </c>
      <c r="H93" s="115"/>
      <c r="I93" s="43"/>
      <c r="J93" s="116"/>
      <c r="K93" s="108"/>
    </row>
    <row r="94" spans="1:11" x14ac:dyDescent="0.25">
      <c r="A94" s="54" t="s">
        <v>194</v>
      </c>
      <c r="B94" s="55" t="s">
        <v>195</v>
      </c>
      <c r="C94" s="56" t="s">
        <v>48</v>
      </c>
      <c r="D94" s="57">
        <v>58711363</v>
      </c>
      <c r="E94" s="58">
        <v>0</v>
      </c>
      <c r="F94" s="50">
        <f t="shared" si="4"/>
        <v>0</v>
      </c>
      <c r="G94" s="51">
        <f>D94-E94</f>
        <v>58711363</v>
      </c>
      <c r="H94" s="59"/>
      <c r="I94" s="59"/>
      <c r="J94" s="78"/>
      <c r="K94" s="108"/>
    </row>
    <row r="95" spans="1:11" x14ac:dyDescent="0.25">
      <c r="A95" s="54" t="s">
        <v>196</v>
      </c>
      <c r="B95" s="55" t="s">
        <v>235</v>
      </c>
      <c r="C95" s="56" t="s">
        <v>72</v>
      </c>
      <c r="D95" s="57">
        <v>4261290</v>
      </c>
      <c r="E95" s="58">
        <v>500000</v>
      </c>
      <c r="F95" s="50">
        <f t="shared" si="4"/>
        <v>11.733536088836949</v>
      </c>
      <c r="G95" s="51">
        <f>D95-E95</f>
        <v>3761290</v>
      </c>
      <c r="H95" s="59"/>
      <c r="I95" s="59"/>
      <c r="J95" s="78"/>
      <c r="K95" s="108"/>
    </row>
    <row r="96" spans="1:11" x14ac:dyDescent="0.25">
      <c r="A96" s="54" t="s">
        <v>200</v>
      </c>
      <c r="B96" s="55" t="s">
        <v>228</v>
      </c>
      <c r="C96" s="56" t="s">
        <v>76</v>
      </c>
      <c r="D96" s="57">
        <v>32476535</v>
      </c>
      <c r="E96" s="58">
        <v>0</v>
      </c>
      <c r="F96" s="50">
        <f t="shared" si="4"/>
        <v>0</v>
      </c>
      <c r="G96" s="51">
        <f>D96-E96</f>
        <v>32476535</v>
      </c>
      <c r="H96" s="59"/>
      <c r="I96" s="59"/>
      <c r="J96" s="78"/>
      <c r="K96" s="108"/>
    </row>
    <row r="97" spans="1:11" x14ac:dyDescent="0.25">
      <c r="A97" s="36">
        <v>16</v>
      </c>
      <c r="B97" s="37" t="s">
        <v>324</v>
      </c>
      <c r="C97" s="38" t="s">
        <v>17</v>
      </c>
      <c r="D97" s="39">
        <f>D98</f>
        <v>85260669</v>
      </c>
      <c r="E97" s="39">
        <f>E98</f>
        <v>0</v>
      </c>
      <c r="F97" s="41">
        <f t="shared" si="4"/>
        <v>0</v>
      </c>
      <c r="G97" s="68">
        <f>G98</f>
        <v>85260669</v>
      </c>
      <c r="H97" s="43"/>
      <c r="I97" s="43"/>
      <c r="J97" s="44"/>
      <c r="K97" s="108"/>
    </row>
    <row r="98" spans="1:11" x14ac:dyDescent="0.25">
      <c r="A98" s="70" t="s">
        <v>194</v>
      </c>
      <c r="B98" s="71" t="s">
        <v>197</v>
      </c>
      <c r="C98" s="72" t="s">
        <v>49</v>
      </c>
      <c r="D98" s="73">
        <v>85260669</v>
      </c>
      <c r="E98" s="58">
        <v>0</v>
      </c>
      <c r="F98" s="75">
        <f t="shared" si="4"/>
        <v>0</v>
      </c>
      <c r="G98" s="76">
        <f>D98-E98</f>
        <v>85260669</v>
      </c>
      <c r="H98" s="77"/>
      <c r="I98" s="77"/>
      <c r="J98" s="79"/>
      <c r="K98" s="108"/>
    </row>
    <row r="99" spans="1:11" x14ac:dyDescent="0.25">
      <c r="A99" s="36">
        <v>17</v>
      </c>
      <c r="B99" s="37" t="s">
        <v>325</v>
      </c>
      <c r="C99" s="38" t="s">
        <v>178</v>
      </c>
      <c r="D99" s="39">
        <f>D100</f>
        <v>995404</v>
      </c>
      <c r="E99" s="40">
        <f>E100</f>
        <v>0</v>
      </c>
      <c r="F99" s="41">
        <f t="shared" si="4"/>
        <v>0</v>
      </c>
      <c r="G99" s="68">
        <f>G100</f>
        <v>995404</v>
      </c>
      <c r="H99" s="43"/>
      <c r="I99" s="43"/>
      <c r="J99" s="44"/>
      <c r="K99" s="108"/>
    </row>
    <row r="100" spans="1:11" x14ac:dyDescent="0.25">
      <c r="A100" s="70" t="s">
        <v>194</v>
      </c>
      <c r="B100" s="71" t="s">
        <v>236</v>
      </c>
      <c r="C100" s="72" t="s">
        <v>73</v>
      </c>
      <c r="D100" s="73">
        <v>995404</v>
      </c>
      <c r="E100" s="74">
        <v>0</v>
      </c>
      <c r="F100" s="75">
        <f t="shared" si="4"/>
        <v>0</v>
      </c>
      <c r="G100" s="76">
        <f>D100-E100</f>
        <v>995404</v>
      </c>
      <c r="H100" s="77"/>
      <c r="I100" s="77"/>
      <c r="J100" s="79"/>
      <c r="K100" s="108"/>
    </row>
    <row r="101" spans="1:11" x14ac:dyDescent="0.25">
      <c r="A101" s="36">
        <v>18</v>
      </c>
      <c r="B101" s="37" t="s">
        <v>326</v>
      </c>
      <c r="C101" s="38" t="s">
        <v>18</v>
      </c>
      <c r="D101" s="39">
        <f>SUM(D102:D103)</f>
        <v>85750000</v>
      </c>
      <c r="E101" s="39">
        <f>SUM(E102:E103)</f>
        <v>0</v>
      </c>
      <c r="F101" s="41">
        <f t="shared" si="4"/>
        <v>0</v>
      </c>
      <c r="G101" s="68">
        <f>SUM(G102:G103)</f>
        <v>85750000</v>
      </c>
      <c r="H101" s="43"/>
      <c r="I101" s="43"/>
      <c r="J101" s="44"/>
      <c r="K101" s="108"/>
    </row>
    <row r="102" spans="1:11" x14ac:dyDescent="0.25">
      <c r="A102" s="54" t="s">
        <v>194</v>
      </c>
      <c r="B102" s="55" t="s">
        <v>237</v>
      </c>
      <c r="C102" s="56" t="s">
        <v>63</v>
      </c>
      <c r="D102" s="57">
        <v>45750000</v>
      </c>
      <c r="E102" s="58">
        <v>0</v>
      </c>
      <c r="F102" s="50">
        <f t="shared" si="4"/>
        <v>0</v>
      </c>
      <c r="G102" s="51">
        <f>D102-E102</f>
        <v>45750000</v>
      </c>
      <c r="H102" s="59"/>
      <c r="I102" s="59"/>
      <c r="J102" s="117"/>
      <c r="K102" s="108"/>
    </row>
    <row r="103" spans="1:11" x14ac:dyDescent="0.25">
      <c r="A103" s="70" t="s">
        <v>196</v>
      </c>
      <c r="B103" s="71" t="s">
        <v>231</v>
      </c>
      <c r="C103" s="72" t="s">
        <v>64</v>
      </c>
      <c r="D103" s="73">
        <v>40000000</v>
      </c>
      <c r="E103" s="58">
        <v>0</v>
      </c>
      <c r="F103" s="75">
        <f t="shared" si="4"/>
        <v>0</v>
      </c>
      <c r="G103" s="76">
        <f>D103-E103</f>
        <v>40000000</v>
      </c>
      <c r="H103" s="77"/>
      <c r="I103" s="77"/>
      <c r="J103" s="79"/>
      <c r="K103" s="108"/>
    </row>
    <row r="104" spans="1:11" x14ac:dyDescent="0.25">
      <c r="A104" s="36">
        <v>19</v>
      </c>
      <c r="B104" s="37" t="s">
        <v>327</v>
      </c>
      <c r="C104" s="38" t="s">
        <v>19</v>
      </c>
      <c r="D104" s="39">
        <f>SUM(D105:D106)</f>
        <v>355100000</v>
      </c>
      <c r="E104" s="39">
        <f>SUM(E105:E106)</f>
        <v>0</v>
      </c>
      <c r="F104" s="41">
        <f t="shared" si="4"/>
        <v>0</v>
      </c>
      <c r="G104" s="68">
        <f>SUM(G105:G106)</f>
        <v>355100000</v>
      </c>
      <c r="H104" s="43"/>
      <c r="I104" s="43"/>
      <c r="J104" s="44"/>
      <c r="K104" s="108"/>
    </row>
    <row r="105" spans="1:11" x14ac:dyDescent="0.25">
      <c r="A105" s="54" t="s">
        <v>194</v>
      </c>
      <c r="B105" s="55" t="s">
        <v>225</v>
      </c>
      <c r="C105" s="56" t="s">
        <v>74</v>
      </c>
      <c r="D105" s="57">
        <v>331475000</v>
      </c>
      <c r="E105" s="58">
        <v>0</v>
      </c>
      <c r="F105" s="50">
        <f t="shared" si="4"/>
        <v>0</v>
      </c>
      <c r="G105" s="51">
        <f>D105-E105</f>
        <v>331475000</v>
      </c>
      <c r="H105" s="59"/>
      <c r="I105" s="59"/>
      <c r="J105" s="78"/>
      <c r="K105" s="108"/>
    </row>
    <row r="106" spans="1:11" x14ac:dyDescent="0.25">
      <c r="A106" s="70" t="s">
        <v>196</v>
      </c>
      <c r="B106" s="71" t="s">
        <v>238</v>
      </c>
      <c r="C106" s="72" t="s">
        <v>68</v>
      </c>
      <c r="D106" s="73">
        <v>23625000</v>
      </c>
      <c r="E106" s="58">
        <v>0</v>
      </c>
      <c r="F106" s="75">
        <f t="shared" si="4"/>
        <v>0</v>
      </c>
      <c r="G106" s="76">
        <f>D106-E106</f>
        <v>23625000</v>
      </c>
      <c r="H106" s="77"/>
      <c r="I106" s="77"/>
      <c r="J106" s="79"/>
      <c r="K106" s="108"/>
    </row>
    <row r="107" spans="1:11" ht="30" x14ac:dyDescent="0.25">
      <c r="A107" s="36">
        <v>20</v>
      </c>
      <c r="B107" s="37" t="s">
        <v>328</v>
      </c>
      <c r="C107" s="38" t="s">
        <v>20</v>
      </c>
      <c r="D107" s="39">
        <f>SUM(D108:D110)</f>
        <v>198091734</v>
      </c>
      <c r="E107" s="40">
        <f>SUM(E108:E110)</f>
        <v>0</v>
      </c>
      <c r="F107" s="41">
        <f t="shared" si="4"/>
        <v>0</v>
      </c>
      <c r="G107" s="68">
        <f>SUM(G108:G110)</f>
        <v>198091734</v>
      </c>
      <c r="H107" s="43"/>
      <c r="I107" s="43"/>
      <c r="J107" s="44"/>
      <c r="K107" s="108"/>
    </row>
    <row r="108" spans="1:11" x14ac:dyDescent="0.25">
      <c r="A108" s="54" t="s">
        <v>194</v>
      </c>
      <c r="B108" s="55" t="s">
        <v>461</v>
      </c>
      <c r="C108" s="56" t="s">
        <v>462</v>
      </c>
      <c r="D108" s="57">
        <v>7246720</v>
      </c>
      <c r="E108" s="58">
        <v>0</v>
      </c>
      <c r="F108" s="50">
        <v>0</v>
      </c>
      <c r="G108" s="51">
        <f>D108-E108</f>
        <v>7246720</v>
      </c>
      <c r="H108" s="59"/>
      <c r="I108" s="59"/>
      <c r="J108" s="78"/>
      <c r="K108" s="108"/>
    </row>
    <row r="109" spans="1:11" x14ac:dyDescent="0.25">
      <c r="A109" s="54" t="s">
        <v>196</v>
      </c>
      <c r="B109" s="55" t="s">
        <v>239</v>
      </c>
      <c r="C109" s="56" t="s">
        <v>77</v>
      </c>
      <c r="D109" s="57">
        <v>157784314</v>
      </c>
      <c r="E109" s="58">
        <v>0</v>
      </c>
      <c r="F109" s="50">
        <f>E109/D109*100</f>
        <v>0</v>
      </c>
      <c r="G109" s="51">
        <f>D109-E109</f>
        <v>157784314</v>
      </c>
      <c r="H109" s="59"/>
      <c r="I109" s="59"/>
      <c r="J109" s="78"/>
      <c r="K109" s="108"/>
    </row>
    <row r="110" spans="1:11" x14ac:dyDescent="0.25">
      <c r="A110" s="70" t="s">
        <v>200</v>
      </c>
      <c r="B110" s="71" t="s">
        <v>303</v>
      </c>
      <c r="C110" s="72" t="s">
        <v>304</v>
      </c>
      <c r="D110" s="73">
        <v>33060700</v>
      </c>
      <c r="E110" s="300">
        <v>0</v>
      </c>
      <c r="F110" s="75">
        <v>0</v>
      </c>
      <c r="G110" s="76">
        <f>D110-E110</f>
        <v>33060700</v>
      </c>
      <c r="H110" s="77"/>
      <c r="I110" s="77"/>
      <c r="J110" s="79"/>
      <c r="K110" s="108"/>
    </row>
    <row r="111" spans="1:11" ht="30" x14ac:dyDescent="0.25">
      <c r="A111" s="91" t="s">
        <v>114</v>
      </c>
      <c r="B111" s="92" t="s">
        <v>139</v>
      </c>
      <c r="C111" s="93" t="s">
        <v>179</v>
      </c>
      <c r="D111" s="94">
        <f>D112</f>
        <v>182340788</v>
      </c>
      <c r="E111" s="95">
        <f>E112</f>
        <v>0</v>
      </c>
      <c r="F111" s="96">
        <f>E111/D111*100</f>
        <v>0</v>
      </c>
      <c r="G111" s="97">
        <f>G112</f>
        <v>182340788</v>
      </c>
      <c r="H111" s="118"/>
      <c r="I111" s="118"/>
      <c r="J111" s="119"/>
      <c r="K111" s="108"/>
    </row>
    <row r="112" spans="1:11" x14ac:dyDescent="0.25">
      <c r="A112" s="36">
        <v>21</v>
      </c>
      <c r="B112" s="37" t="s">
        <v>329</v>
      </c>
      <c r="C112" s="38" t="s">
        <v>21</v>
      </c>
      <c r="D112" s="39">
        <f>SUM(D113:D116)</f>
        <v>182340788</v>
      </c>
      <c r="E112" s="40">
        <f>SUM(E113:E116)</f>
        <v>0</v>
      </c>
      <c r="F112" s="41">
        <f>E112/D112*100</f>
        <v>0</v>
      </c>
      <c r="G112" s="68">
        <f>SUM(G113:G116)</f>
        <v>182340788</v>
      </c>
      <c r="H112" s="120"/>
      <c r="I112" s="43"/>
      <c r="J112" s="44"/>
      <c r="K112" s="108"/>
    </row>
    <row r="113" spans="1:11" x14ac:dyDescent="0.25">
      <c r="A113" s="54" t="s">
        <v>194</v>
      </c>
      <c r="B113" s="55" t="s">
        <v>465</v>
      </c>
      <c r="C113" s="56" t="s">
        <v>78</v>
      </c>
      <c r="D113" s="57">
        <v>38383800</v>
      </c>
      <c r="E113" s="58">
        <v>0</v>
      </c>
      <c r="F113" s="50">
        <f>E113/D113*100</f>
        <v>0</v>
      </c>
      <c r="G113" s="51">
        <f>D113-E113</f>
        <v>38383800</v>
      </c>
      <c r="H113" s="59"/>
      <c r="I113" s="59"/>
      <c r="J113" s="78"/>
      <c r="K113" s="108"/>
    </row>
    <row r="114" spans="1:11" x14ac:dyDescent="0.25">
      <c r="A114" s="54" t="s">
        <v>196</v>
      </c>
      <c r="B114" s="55" t="s">
        <v>464</v>
      </c>
      <c r="C114" s="56" t="s">
        <v>462</v>
      </c>
      <c r="D114" s="57">
        <v>14770393</v>
      </c>
      <c r="E114" s="58">
        <v>0</v>
      </c>
      <c r="F114" s="50">
        <f>E114/D114*100</f>
        <v>0</v>
      </c>
      <c r="G114" s="51">
        <f>D114-E114</f>
        <v>14770393</v>
      </c>
      <c r="H114" s="59"/>
      <c r="I114" s="59"/>
      <c r="J114" s="78"/>
      <c r="K114" s="108"/>
    </row>
    <row r="115" spans="1:11" x14ac:dyDescent="0.25">
      <c r="A115" s="54" t="s">
        <v>200</v>
      </c>
      <c r="B115" s="55" t="s">
        <v>463</v>
      </c>
      <c r="C115" s="56" t="s">
        <v>466</v>
      </c>
      <c r="D115" s="57">
        <v>49821595</v>
      </c>
      <c r="E115" s="58">
        <v>0</v>
      </c>
      <c r="F115" s="50">
        <f>E115/D115*100</f>
        <v>0</v>
      </c>
      <c r="G115" s="51">
        <f>D115-E115</f>
        <v>49821595</v>
      </c>
      <c r="H115" s="121"/>
      <c r="I115" s="121"/>
      <c r="J115" s="122"/>
      <c r="K115" s="108"/>
    </row>
    <row r="116" spans="1:11" x14ac:dyDescent="0.25">
      <c r="A116" s="54" t="s">
        <v>202</v>
      </c>
      <c r="B116" s="55" t="s">
        <v>468</v>
      </c>
      <c r="C116" s="56" t="s">
        <v>467</v>
      </c>
      <c r="D116" s="57">
        <v>79365000</v>
      </c>
      <c r="E116" s="58">
        <v>0</v>
      </c>
      <c r="F116" s="50">
        <v>0</v>
      </c>
      <c r="G116" s="51">
        <f>D116-E116</f>
        <v>79365000</v>
      </c>
      <c r="H116" s="121"/>
      <c r="I116" s="121"/>
      <c r="J116" s="122"/>
      <c r="K116" s="108"/>
    </row>
    <row r="117" spans="1:11" x14ac:dyDescent="0.25">
      <c r="A117" s="123" t="s">
        <v>115</v>
      </c>
      <c r="B117" s="124" t="s">
        <v>192</v>
      </c>
      <c r="C117" s="125" t="s">
        <v>180</v>
      </c>
      <c r="D117" s="126">
        <f>D118+D124+D135</f>
        <v>2383470223</v>
      </c>
      <c r="E117" s="127">
        <f>E118+E124+E135</f>
        <v>39422898</v>
      </c>
      <c r="F117" s="128">
        <f t="shared" ref="F117:F177" si="6">E117/D117*100</f>
        <v>1.6540126081533177</v>
      </c>
      <c r="G117" s="129">
        <f>G118+G124+G135</f>
        <v>2344047325</v>
      </c>
      <c r="H117" s="130"/>
      <c r="I117" s="130"/>
      <c r="J117" s="131"/>
      <c r="K117" s="108"/>
    </row>
    <row r="118" spans="1:11" x14ac:dyDescent="0.25">
      <c r="A118" s="109">
        <v>22</v>
      </c>
      <c r="B118" s="110" t="s">
        <v>330</v>
      </c>
      <c r="C118" s="111" t="s">
        <v>22</v>
      </c>
      <c r="D118" s="112">
        <f>SUM(D119:D123)</f>
        <v>654116904</v>
      </c>
      <c r="E118" s="112">
        <f>SUM(E119:E123)</f>
        <v>38862898</v>
      </c>
      <c r="F118" s="113">
        <f t="shared" si="6"/>
        <v>5.9412771268176856</v>
      </c>
      <c r="G118" s="114">
        <f>SUM(G119:G123)</f>
        <v>615254006</v>
      </c>
      <c r="H118" s="132"/>
      <c r="I118" s="43"/>
      <c r="J118" s="116"/>
      <c r="K118" s="108"/>
    </row>
    <row r="119" spans="1:11" x14ac:dyDescent="0.25">
      <c r="A119" s="54" t="s">
        <v>194</v>
      </c>
      <c r="B119" s="55" t="s">
        <v>241</v>
      </c>
      <c r="C119" s="56" t="s">
        <v>79</v>
      </c>
      <c r="D119" s="57">
        <v>13421304</v>
      </c>
      <c r="E119" s="58">
        <v>172668</v>
      </c>
      <c r="F119" s="50">
        <f t="shared" si="6"/>
        <v>1.2865217865566565</v>
      </c>
      <c r="G119" s="51">
        <f>D119-E119</f>
        <v>13248636</v>
      </c>
      <c r="H119" s="59"/>
      <c r="I119" s="59"/>
      <c r="J119" s="78"/>
      <c r="K119" s="108"/>
    </row>
    <row r="120" spans="1:11" x14ac:dyDescent="0.25">
      <c r="A120" s="54" t="s">
        <v>196</v>
      </c>
      <c r="B120" s="55" t="s">
        <v>242</v>
      </c>
      <c r="C120" s="56" t="s">
        <v>80</v>
      </c>
      <c r="D120" s="57">
        <v>9444000</v>
      </c>
      <c r="E120" s="58">
        <v>215000</v>
      </c>
      <c r="F120" s="50">
        <f t="shared" si="6"/>
        <v>2.2765777213045317</v>
      </c>
      <c r="G120" s="51">
        <f>D120-E120</f>
        <v>9229000</v>
      </c>
      <c r="H120" s="59"/>
      <c r="I120" s="59"/>
      <c r="J120" s="78"/>
      <c r="K120" s="108"/>
    </row>
    <row r="121" spans="1:11" x14ac:dyDescent="0.25">
      <c r="A121" s="54" t="s">
        <v>200</v>
      </c>
      <c r="B121" s="55" t="s">
        <v>243</v>
      </c>
      <c r="C121" s="56" t="s">
        <v>81</v>
      </c>
      <c r="D121" s="57">
        <v>579171600</v>
      </c>
      <c r="E121" s="58">
        <v>38475230</v>
      </c>
      <c r="F121" s="50">
        <f t="shared" si="6"/>
        <v>6.6431485936119792</v>
      </c>
      <c r="G121" s="51">
        <f>D121-E121</f>
        <v>540696370</v>
      </c>
      <c r="H121" s="59"/>
      <c r="I121" s="59"/>
      <c r="J121" s="78"/>
      <c r="K121" s="108"/>
    </row>
    <row r="122" spans="1:11" x14ac:dyDescent="0.25">
      <c r="A122" s="81" t="s">
        <v>202</v>
      </c>
      <c r="B122" s="82" t="s">
        <v>244</v>
      </c>
      <c r="C122" s="83" t="s">
        <v>82</v>
      </c>
      <c r="D122" s="84">
        <v>14280000</v>
      </c>
      <c r="E122" s="58">
        <v>0</v>
      </c>
      <c r="F122" s="50">
        <f t="shared" si="6"/>
        <v>0</v>
      </c>
      <c r="G122" s="51">
        <f>D122-E122</f>
        <v>14280000</v>
      </c>
      <c r="H122" s="88"/>
      <c r="I122" s="88"/>
      <c r="J122" s="89"/>
      <c r="K122" s="108"/>
    </row>
    <row r="123" spans="1:11" x14ac:dyDescent="0.25">
      <c r="A123" s="70" t="s">
        <v>204</v>
      </c>
      <c r="B123" s="71" t="s">
        <v>245</v>
      </c>
      <c r="C123" s="72" t="s">
        <v>83</v>
      </c>
      <c r="D123" s="73">
        <v>37800000</v>
      </c>
      <c r="E123" s="58">
        <v>0</v>
      </c>
      <c r="F123" s="75">
        <f t="shared" si="6"/>
        <v>0</v>
      </c>
      <c r="G123" s="76">
        <f>D123-E123</f>
        <v>37800000</v>
      </c>
      <c r="H123" s="77"/>
      <c r="I123" s="77"/>
      <c r="J123" s="79"/>
      <c r="K123" s="108"/>
    </row>
    <row r="124" spans="1:11" x14ac:dyDescent="0.25">
      <c r="A124" s="36">
        <v>23</v>
      </c>
      <c r="B124" s="37" t="s">
        <v>331</v>
      </c>
      <c r="C124" s="38" t="s">
        <v>23</v>
      </c>
      <c r="D124" s="39">
        <f>SUM(D125:D134)</f>
        <v>248734007</v>
      </c>
      <c r="E124" s="39">
        <f>SUM(E125:E134)</f>
        <v>560000</v>
      </c>
      <c r="F124" s="42">
        <f t="shared" si="6"/>
        <v>0.22514010317857339</v>
      </c>
      <c r="G124" s="133">
        <f>SUM(G125:G134)</f>
        <v>248174007</v>
      </c>
      <c r="H124" s="134"/>
      <c r="I124" s="43"/>
      <c r="J124" s="44"/>
      <c r="K124" s="108"/>
    </row>
    <row r="125" spans="1:11" x14ac:dyDescent="0.25">
      <c r="A125" s="54" t="s">
        <v>194</v>
      </c>
      <c r="B125" s="55" t="s">
        <v>362</v>
      </c>
      <c r="C125" s="56" t="s">
        <v>363</v>
      </c>
      <c r="D125" s="57">
        <v>1316349</v>
      </c>
      <c r="E125" s="58">
        <v>0</v>
      </c>
      <c r="F125" s="50">
        <f t="shared" si="6"/>
        <v>0</v>
      </c>
      <c r="G125" s="51">
        <f t="shared" ref="G125:G134" si="7">D125-E125</f>
        <v>1316349</v>
      </c>
      <c r="H125" s="59"/>
      <c r="I125" s="59"/>
      <c r="J125" s="78"/>
      <c r="K125" s="108"/>
    </row>
    <row r="126" spans="1:11" ht="30" x14ac:dyDescent="0.25">
      <c r="A126" s="54" t="s">
        <v>196</v>
      </c>
      <c r="B126" s="55" t="s">
        <v>470</v>
      </c>
      <c r="C126" s="56" t="s">
        <v>469</v>
      </c>
      <c r="D126" s="57">
        <v>18789999</v>
      </c>
      <c r="E126" s="58">
        <v>0</v>
      </c>
      <c r="F126" s="50">
        <f t="shared" si="6"/>
        <v>0</v>
      </c>
      <c r="G126" s="51">
        <f t="shared" si="7"/>
        <v>18789999</v>
      </c>
      <c r="H126" s="121"/>
      <c r="I126" s="121"/>
      <c r="J126" s="122"/>
      <c r="K126" s="108"/>
    </row>
    <row r="127" spans="1:11" ht="30" x14ac:dyDescent="0.25">
      <c r="A127" s="54" t="s">
        <v>200</v>
      </c>
      <c r="B127" s="55" t="s">
        <v>246</v>
      </c>
      <c r="C127" s="56" t="s">
        <v>149</v>
      </c>
      <c r="D127" s="57">
        <v>27119309</v>
      </c>
      <c r="E127" s="58">
        <v>0</v>
      </c>
      <c r="F127" s="50">
        <f t="shared" si="6"/>
        <v>0</v>
      </c>
      <c r="G127" s="51">
        <f t="shared" si="7"/>
        <v>27119309</v>
      </c>
      <c r="H127" s="106"/>
      <c r="I127" s="106"/>
      <c r="J127" s="78"/>
      <c r="K127" s="108"/>
    </row>
    <row r="128" spans="1:11" ht="30" x14ac:dyDescent="0.25">
      <c r="A128" s="54" t="s">
        <v>202</v>
      </c>
      <c r="B128" s="55" t="s">
        <v>247</v>
      </c>
      <c r="C128" s="56" t="s">
        <v>84</v>
      </c>
      <c r="D128" s="57">
        <v>27505278</v>
      </c>
      <c r="E128" s="58">
        <v>0</v>
      </c>
      <c r="F128" s="50">
        <f t="shared" si="6"/>
        <v>0</v>
      </c>
      <c r="G128" s="51">
        <f t="shared" si="7"/>
        <v>27505278</v>
      </c>
      <c r="H128" s="59"/>
      <c r="I128" s="59"/>
      <c r="J128" s="78"/>
      <c r="K128" s="108"/>
    </row>
    <row r="129" spans="1:11" ht="30" x14ac:dyDescent="0.25">
      <c r="A129" s="54" t="s">
        <v>204</v>
      </c>
      <c r="B129" s="55" t="s">
        <v>248</v>
      </c>
      <c r="C129" s="56" t="s">
        <v>86</v>
      </c>
      <c r="D129" s="57">
        <v>62158912</v>
      </c>
      <c r="E129" s="58">
        <v>0</v>
      </c>
      <c r="F129" s="50">
        <f t="shared" si="6"/>
        <v>0</v>
      </c>
      <c r="G129" s="51">
        <f t="shared" si="7"/>
        <v>62158912</v>
      </c>
      <c r="H129" s="59"/>
      <c r="I129" s="59"/>
      <c r="J129" s="78"/>
      <c r="K129" s="108"/>
    </row>
    <row r="130" spans="1:11" ht="30" x14ac:dyDescent="0.25">
      <c r="A130" s="54" t="s">
        <v>206</v>
      </c>
      <c r="B130" s="55" t="s">
        <v>233</v>
      </c>
      <c r="C130" s="56" t="s">
        <v>85</v>
      </c>
      <c r="D130" s="57">
        <v>2466198</v>
      </c>
      <c r="E130" s="58">
        <v>0</v>
      </c>
      <c r="F130" s="50">
        <f t="shared" si="6"/>
        <v>0</v>
      </c>
      <c r="G130" s="51">
        <f t="shared" si="7"/>
        <v>2466198</v>
      </c>
      <c r="H130" s="59"/>
      <c r="I130" s="59"/>
      <c r="J130" s="78"/>
      <c r="K130" s="108"/>
    </row>
    <row r="131" spans="1:11" ht="30" x14ac:dyDescent="0.25">
      <c r="A131" s="54" t="s">
        <v>208</v>
      </c>
      <c r="B131" s="55" t="s">
        <v>249</v>
      </c>
      <c r="C131" s="56" t="s">
        <v>87</v>
      </c>
      <c r="D131" s="57">
        <v>7265261</v>
      </c>
      <c r="E131" s="58">
        <v>560000</v>
      </c>
      <c r="F131" s="50">
        <f t="shared" si="6"/>
        <v>7.7079130398756499</v>
      </c>
      <c r="G131" s="51">
        <f t="shared" si="7"/>
        <v>6705261</v>
      </c>
      <c r="H131" s="59"/>
      <c r="I131" s="59"/>
      <c r="J131" s="78"/>
      <c r="K131" s="108"/>
    </row>
    <row r="132" spans="1:11" ht="30" x14ac:dyDescent="0.25">
      <c r="A132" s="54" t="s">
        <v>210</v>
      </c>
      <c r="B132" s="55" t="s">
        <v>250</v>
      </c>
      <c r="C132" s="56" t="s">
        <v>150</v>
      </c>
      <c r="D132" s="57">
        <v>2018180</v>
      </c>
      <c r="E132" s="58">
        <v>0</v>
      </c>
      <c r="F132" s="50">
        <f t="shared" si="6"/>
        <v>0</v>
      </c>
      <c r="G132" s="51">
        <f t="shared" si="7"/>
        <v>2018180</v>
      </c>
      <c r="H132" s="106"/>
      <c r="I132" s="106"/>
      <c r="J132" s="78"/>
      <c r="K132" s="108"/>
    </row>
    <row r="133" spans="1:11" ht="30" x14ac:dyDescent="0.25">
      <c r="A133" s="54" t="s">
        <v>212</v>
      </c>
      <c r="B133" s="55" t="s">
        <v>471</v>
      </c>
      <c r="C133" s="56" t="s">
        <v>364</v>
      </c>
      <c r="D133" s="57">
        <v>49640026</v>
      </c>
      <c r="E133" s="58">
        <v>0</v>
      </c>
      <c r="F133" s="50">
        <f t="shared" si="6"/>
        <v>0</v>
      </c>
      <c r="G133" s="51">
        <f t="shared" si="7"/>
        <v>49640026</v>
      </c>
      <c r="H133" s="59"/>
      <c r="I133" s="59"/>
      <c r="J133" s="78"/>
      <c r="K133" s="108"/>
    </row>
    <row r="134" spans="1:11" ht="30" x14ac:dyDescent="0.25">
      <c r="A134" s="54" t="s">
        <v>214</v>
      </c>
      <c r="B134" s="55" t="s">
        <v>365</v>
      </c>
      <c r="C134" s="56" t="s">
        <v>366</v>
      </c>
      <c r="D134" s="57">
        <v>50454495</v>
      </c>
      <c r="E134" s="58">
        <v>0</v>
      </c>
      <c r="F134" s="50">
        <f t="shared" si="6"/>
        <v>0</v>
      </c>
      <c r="G134" s="51">
        <f t="shared" si="7"/>
        <v>50454495</v>
      </c>
      <c r="H134" s="59"/>
      <c r="I134" s="59"/>
      <c r="J134" s="78"/>
      <c r="K134" s="108"/>
    </row>
    <row r="135" spans="1:11" x14ac:dyDescent="0.25">
      <c r="A135" s="36">
        <v>24</v>
      </c>
      <c r="B135" s="37" t="s">
        <v>332</v>
      </c>
      <c r="C135" s="38" t="s">
        <v>24</v>
      </c>
      <c r="D135" s="39">
        <f>SUM(D136:D143)</f>
        <v>1480619312</v>
      </c>
      <c r="E135" s="39">
        <f>SUM(E136:E143)</f>
        <v>0</v>
      </c>
      <c r="F135" s="41">
        <f t="shared" si="6"/>
        <v>0</v>
      </c>
      <c r="G135" s="68">
        <f>SUM(G136:G143)</f>
        <v>1480619312</v>
      </c>
      <c r="H135" s="120"/>
      <c r="I135" s="43"/>
      <c r="J135" s="44"/>
      <c r="K135" s="108"/>
    </row>
    <row r="136" spans="1:11" x14ac:dyDescent="0.25">
      <c r="A136" s="54" t="s">
        <v>194</v>
      </c>
      <c r="B136" s="55" t="s">
        <v>272</v>
      </c>
      <c r="C136" s="56" t="s">
        <v>157</v>
      </c>
      <c r="D136" s="57">
        <v>1088520000</v>
      </c>
      <c r="E136" s="58">
        <v>0</v>
      </c>
      <c r="F136" s="50">
        <f t="shared" si="6"/>
        <v>0</v>
      </c>
      <c r="G136" s="51">
        <f t="shared" ref="G136:G142" si="8">D136-E136</f>
        <v>1088520000</v>
      </c>
      <c r="H136" s="59"/>
      <c r="I136" s="59"/>
      <c r="J136" s="78"/>
      <c r="K136" s="108"/>
    </row>
    <row r="137" spans="1:11" x14ac:dyDescent="0.25">
      <c r="A137" s="54" t="s">
        <v>200</v>
      </c>
      <c r="B137" s="55" t="s">
        <v>256</v>
      </c>
      <c r="C137" s="56" t="s">
        <v>89</v>
      </c>
      <c r="D137" s="57">
        <v>173628000</v>
      </c>
      <c r="E137" s="58">
        <v>0</v>
      </c>
      <c r="F137" s="50">
        <f t="shared" si="6"/>
        <v>0</v>
      </c>
      <c r="G137" s="51">
        <f t="shared" si="8"/>
        <v>173628000</v>
      </c>
      <c r="H137" s="59"/>
      <c r="I137" s="59"/>
      <c r="J137" s="78"/>
      <c r="K137" s="108"/>
    </row>
    <row r="138" spans="1:11" x14ac:dyDescent="0.25">
      <c r="A138" s="54" t="s">
        <v>202</v>
      </c>
      <c r="B138" s="55" t="s">
        <v>257</v>
      </c>
      <c r="C138" s="56" t="s">
        <v>90</v>
      </c>
      <c r="D138" s="57">
        <v>115752000</v>
      </c>
      <c r="E138" s="58">
        <v>0</v>
      </c>
      <c r="F138" s="50">
        <f t="shared" si="6"/>
        <v>0</v>
      </c>
      <c r="G138" s="51">
        <f t="shared" si="8"/>
        <v>115752000</v>
      </c>
      <c r="H138" s="59"/>
      <c r="I138" s="59"/>
      <c r="J138" s="78"/>
      <c r="K138" s="108"/>
    </row>
    <row r="139" spans="1:11" x14ac:dyDescent="0.25">
      <c r="A139" s="54" t="s">
        <v>206</v>
      </c>
      <c r="B139" s="55" t="s">
        <v>258</v>
      </c>
      <c r="C139" s="56" t="s">
        <v>91</v>
      </c>
      <c r="D139" s="57">
        <v>40549440</v>
      </c>
      <c r="E139" s="58">
        <v>0</v>
      </c>
      <c r="F139" s="50">
        <f t="shared" si="6"/>
        <v>0</v>
      </c>
      <c r="G139" s="51">
        <f t="shared" si="8"/>
        <v>40549440</v>
      </c>
      <c r="H139" s="59"/>
      <c r="I139" s="59"/>
      <c r="J139" s="78"/>
      <c r="K139" s="108"/>
    </row>
    <row r="140" spans="1:11" x14ac:dyDescent="0.25">
      <c r="A140" s="81" t="s">
        <v>208</v>
      </c>
      <c r="B140" s="82" t="s">
        <v>259</v>
      </c>
      <c r="C140" s="83" t="s">
        <v>92</v>
      </c>
      <c r="D140" s="84">
        <v>2433080</v>
      </c>
      <c r="E140" s="58">
        <v>0</v>
      </c>
      <c r="F140" s="50">
        <f t="shared" si="6"/>
        <v>0</v>
      </c>
      <c r="G140" s="51">
        <f t="shared" si="8"/>
        <v>2433080</v>
      </c>
      <c r="H140" s="59"/>
      <c r="I140" s="59"/>
      <c r="J140" s="78"/>
      <c r="K140" s="108"/>
    </row>
    <row r="141" spans="1:11" x14ac:dyDescent="0.25">
      <c r="A141" s="301" t="s">
        <v>210</v>
      </c>
      <c r="B141" s="302" t="s">
        <v>260</v>
      </c>
      <c r="C141" s="303" t="s">
        <v>93</v>
      </c>
      <c r="D141" s="304">
        <v>3041208</v>
      </c>
      <c r="E141" s="58">
        <v>0</v>
      </c>
      <c r="F141" s="50">
        <f t="shared" si="6"/>
        <v>0</v>
      </c>
      <c r="G141" s="51">
        <f t="shared" si="8"/>
        <v>3041208</v>
      </c>
      <c r="H141" s="59"/>
      <c r="I141" s="59"/>
      <c r="J141" s="78"/>
      <c r="K141" s="108"/>
    </row>
    <row r="142" spans="1:11" x14ac:dyDescent="0.25">
      <c r="A142" s="305"/>
      <c r="B142" s="60" t="s">
        <v>472</v>
      </c>
      <c r="C142" s="61" t="s">
        <v>473</v>
      </c>
      <c r="D142" s="62">
        <v>4304136</v>
      </c>
      <c r="E142" s="58">
        <v>0</v>
      </c>
      <c r="F142" s="50">
        <f t="shared" si="6"/>
        <v>0</v>
      </c>
      <c r="G142" s="51">
        <f t="shared" si="8"/>
        <v>4304136</v>
      </c>
      <c r="H142" s="88"/>
      <c r="I142" s="88"/>
      <c r="J142" s="89"/>
      <c r="K142" s="108"/>
    </row>
    <row r="143" spans="1:11" ht="30" x14ac:dyDescent="0.25">
      <c r="A143" s="135" t="s">
        <v>210</v>
      </c>
      <c r="B143" s="136" t="s">
        <v>290</v>
      </c>
      <c r="C143" s="137" t="s">
        <v>104</v>
      </c>
      <c r="D143" s="138">
        <v>52391448</v>
      </c>
      <c r="E143" s="58">
        <v>0</v>
      </c>
      <c r="F143" s="139">
        <f t="shared" si="6"/>
        <v>0</v>
      </c>
      <c r="G143" s="140">
        <f>D143-E143</f>
        <v>52391448</v>
      </c>
      <c r="H143" s="141"/>
      <c r="I143" s="141"/>
      <c r="J143" s="142"/>
      <c r="K143" s="108"/>
    </row>
    <row r="144" spans="1:11" ht="30" x14ac:dyDescent="0.25">
      <c r="A144" s="123" t="s">
        <v>116</v>
      </c>
      <c r="B144" s="124" t="s">
        <v>140</v>
      </c>
      <c r="C144" s="125" t="s">
        <v>181</v>
      </c>
      <c r="D144" s="126">
        <f>D145+D147+D151+D153</f>
        <v>1026784786</v>
      </c>
      <c r="E144" s="127">
        <f>E145+E147+E151+E153</f>
        <v>41671800</v>
      </c>
      <c r="F144" s="128">
        <f t="shared" si="6"/>
        <v>4.0584746256651298</v>
      </c>
      <c r="G144" s="129">
        <f>G145+G147+G151+G153</f>
        <v>985112986</v>
      </c>
      <c r="H144" s="130"/>
      <c r="I144" s="130"/>
      <c r="J144" s="131"/>
      <c r="K144" s="108"/>
    </row>
    <row r="145" spans="1:12" ht="30" x14ac:dyDescent="0.25">
      <c r="A145" s="109">
        <v>25</v>
      </c>
      <c r="B145" s="110" t="s">
        <v>333</v>
      </c>
      <c r="C145" s="111" t="s">
        <v>182</v>
      </c>
      <c r="D145" s="112">
        <f>D146</f>
        <v>43959999</v>
      </c>
      <c r="E145" s="112">
        <f>E146</f>
        <v>2600000</v>
      </c>
      <c r="F145" s="113">
        <f t="shared" si="6"/>
        <v>5.9144678324492235</v>
      </c>
      <c r="G145" s="114">
        <f>G146</f>
        <v>41359999</v>
      </c>
      <c r="H145" s="132"/>
      <c r="I145" s="43"/>
      <c r="J145" s="116"/>
      <c r="K145" s="108"/>
    </row>
    <row r="146" spans="1:12" ht="30" x14ac:dyDescent="0.25">
      <c r="A146" s="70" t="s">
        <v>194</v>
      </c>
      <c r="B146" s="71" t="s">
        <v>261</v>
      </c>
      <c r="C146" s="72" t="s">
        <v>94</v>
      </c>
      <c r="D146" s="73">
        <v>43959999</v>
      </c>
      <c r="E146" s="58">
        <v>2600000</v>
      </c>
      <c r="F146" s="75">
        <f t="shared" si="6"/>
        <v>5.9144678324492235</v>
      </c>
      <c r="G146" s="76">
        <f>D146-E146</f>
        <v>41359999</v>
      </c>
      <c r="H146" s="77"/>
      <c r="I146" s="77"/>
      <c r="J146" s="79"/>
      <c r="K146" s="108"/>
    </row>
    <row r="147" spans="1:12" s="103" customFormat="1" ht="30" x14ac:dyDescent="0.25">
      <c r="A147" s="36">
        <v>26</v>
      </c>
      <c r="B147" s="37" t="s">
        <v>334</v>
      </c>
      <c r="C147" s="38" t="s">
        <v>183</v>
      </c>
      <c r="D147" s="39">
        <f>SUM(D148:D150)</f>
        <v>387108164</v>
      </c>
      <c r="E147" s="39">
        <f>SUM(E148:E150)</f>
        <v>22616800</v>
      </c>
      <c r="F147" s="41">
        <f t="shared" si="6"/>
        <v>5.8425014255188898</v>
      </c>
      <c r="G147" s="68">
        <f>SUM(G148:G150)</f>
        <v>364491364</v>
      </c>
      <c r="H147" s="43"/>
      <c r="I147" s="43"/>
      <c r="J147" s="44"/>
      <c r="K147" s="104"/>
    </row>
    <row r="148" spans="1:12" ht="30" x14ac:dyDescent="0.25">
      <c r="A148" s="54" t="s">
        <v>194</v>
      </c>
      <c r="B148" s="55" t="s">
        <v>262</v>
      </c>
      <c r="C148" s="56" t="s">
        <v>151</v>
      </c>
      <c r="D148" s="57">
        <v>73779988</v>
      </c>
      <c r="E148" s="58">
        <v>5720500</v>
      </c>
      <c r="F148" s="50">
        <f t="shared" si="6"/>
        <v>7.7534574822647029</v>
      </c>
      <c r="G148" s="51">
        <f>D148-E148</f>
        <v>68059488</v>
      </c>
      <c r="H148" s="59"/>
      <c r="I148" s="59"/>
      <c r="J148" s="78"/>
      <c r="K148" s="108"/>
    </row>
    <row r="149" spans="1:12" ht="30" x14ac:dyDescent="0.25">
      <c r="A149" s="54" t="s">
        <v>196</v>
      </c>
      <c r="B149" s="55" t="s">
        <v>261</v>
      </c>
      <c r="C149" s="56" t="s">
        <v>94</v>
      </c>
      <c r="D149" s="57">
        <v>305759996</v>
      </c>
      <c r="E149" s="58">
        <v>16396300</v>
      </c>
      <c r="F149" s="50">
        <f t="shared" si="6"/>
        <v>5.362473905840841</v>
      </c>
      <c r="G149" s="51">
        <f>D149-E149</f>
        <v>289363696</v>
      </c>
      <c r="H149" s="59"/>
      <c r="I149" s="59"/>
      <c r="J149" s="78"/>
      <c r="K149" s="108"/>
    </row>
    <row r="150" spans="1:12" ht="30" x14ac:dyDescent="0.25">
      <c r="A150" s="70" t="s">
        <v>200</v>
      </c>
      <c r="B150" s="71" t="s">
        <v>263</v>
      </c>
      <c r="C150" s="72" t="s">
        <v>95</v>
      </c>
      <c r="D150" s="73">
        <v>7568180</v>
      </c>
      <c r="E150" s="58">
        <v>500000</v>
      </c>
      <c r="F150" s="75">
        <f t="shared" si="6"/>
        <v>6.6066081937797465</v>
      </c>
      <c r="G150" s="76">
        <f>D150-E150</f>
        <v>7068180</v>
      </c>
      <c r="H150" s="77"/>
      <c r="I150" s="77"/>
      <c r="J150" s="79"/>
      <c r="K150" s="108"/>
    </row>
    <row r="151" spans="1:12" x14ac:dyDescent="0.25">
      <c r="A151" s="36">
        <v>27</v>
      </c>
      <c r="B151" s="37" t="s">
        <v>335</v>
      </c>
      <c r="C151" s="38" t="s">
        <v>25</v>
      </c>
      <c r="D151" s="39">
        <f>D152</f>
        <v>30269700</v>
      </c>
      <c r="E151" s="39">
        <f>E152</f>
        <v>0</v>
      </c>
      <c r="F151" s="41">
        <f t="shared" si="6"/>
        <v>0</v>
      </c>
      <c r="G151" s="68">
        <f>G152</f>
        <v>30269700</v>
      </c>
      <c r="H151" s="120"/>
      <c r="I151" s="43"/>
      <c r="J151" s="44"/>
      <c r="K151" s="108"/>
    </row>
    <row r="152" spans="1:12" ht="30" x14ac:dyDescent="0.25">
      <c r="A152" s="70" t="s">
        <v>194</v>
      </c>
      <c r="B152" s="71" t="s">
        <v>232</v>
      </c>
      <c r="C152" s="72" t="s">
        <v>98</v>
      </c>
      <c r="D152" s="73">
        <v>30269700</v>
      </c>
      <c r="E152" s="74">
        <v>0</v>
      </c>
      <c r="F152" s="75">
        <f t="shared" si="6"/>
        <v>0</v>
      </c>
      <c r="G152" s="76">
        <f>D152-E152</f>
        <v>30269700</v>
      </c>
      <c r="H152" s="77"/>
      <c r="I152" s="77"/>
      <c r="J152" s="79"/>
      <c r="K152" s="108"/>
      <c r="L152" s="3"/>
    </row>
    <row r="153" spans="1:12" ht="30" x14ac:dyDescent="0.25">
      <c r="A153" s="36">
        <v>28</v>
      </c>
      <c r="B153" s="37" t="s">
        <v>336</v>
      </c>
      <c r="C153" s="38" t="s">
        <v>152</v>
      </c>
      <c r="D153" s="39">
        <f>SUM(D154:D159)</f>
        <v>565446923</v>
      </c>
      <c r="E153" s="39">
        <f>SUM(E154:E159)</f>
        <v>16455000</v>
      </c>
      <c r="F153" s="41">
        <f t="shared" si="6"/>
        <v>2.9100874601452205</v>
      </c>
      <c r="G153" s="68">
        <f>SUM(G154:G159)</f>
        <v>548991923</v>
      </c>
      <c r="H153" s="143"/>
      <c r="I153" s="43"/>
      <c r="J153" s="144"/>
      <c r="K153" s="108"/>
      <c r="L153" s="3"/>
    </row>
    <row r="154" spans="1:12" x14ac:dyDescent="0.25">
      <c r="A154" s="54" t="s">
        <v>194</v>
      </c>
      <c r="B154" s="55" t="s">
        <v>264</v>
      </c>
      <c r="C154" s="56" t="s">
        <v>371</v>
      </c>
      <c r="D154" s="57">
        <v>7966700</v>
      </c>
      <c r="E154" s="58">
        <v>0</v>
      </c>
      <c r="F154" s="50">
        <f t="shared" si="6"/>
        <v>0</v>
      </c>
      <c r="G154" s="51">
        <f t="shared" ref="G154:G159" si="9">D154-E154</f>
        <v>7966700</v>
      </c>
      <c r="H154" s="106"/>
      <c r="I154" s="106"/>
      <c r="J154" s="78"/>
      <c r="K154" s="108"/>
      <c r="L154" s="3"/>
    </row>
    <row r="155" spans="1:12" x14ac:dyDescent="0.25">
      <c r="A155" s="54" t="s">
        <v>196</v>
      </c>
      <c r="B155" s="55" t="s">
        <v>265</v>
      </c>
      <c r="C155" s="56" t="s">
        <v>153</v>
      </c>
      <c r="D155" s="57">
        <v>18744570</v>
      </c>
      <c r="E155" s="58">
        <v>0</v>
      </c>
      <c r="F155" s="50">
        <f t="shared" si="6"/>
        <v>0</v>
      </c>
      <c r="G155" s="51">
        <f t="shared" si="9"/>
        <v>18744570</v>
      </c>
      <c r="H155" s="59"/>
      <c r="I155" s="59"/>
      <c r="J155" s="78"/>
      <c r="K155" s="108"/>
    </row>
    <row r="156" spans="1:12" x14ac:dyDescent="0.25">
      <c r="A156" s="54" t="s">
        <v>200</v>
      </c>
      <c r="B156" s="55" t="s">
        <v>367</v>
      </c>
      <c r="C156" s="56" t="s">
        <v>368</v>
      </c>
      <c r="D156" s="57">
        <v>21440000</v>
      </c>
      <c r="E156" s="58">
        <v>0</v>
      </c>
      <c r="F156" s="50">
        <f t="shared" si="6"/>
        <v>0</v>
      </c>
      <c r="G156" s="51">
        <f t="shared" si="9"/>
        <v>21440000</v>
      </c>
      <c r="H156" s="59"/>
      <c r="I156" s="59"/>
      <c r="J156" s="78"/>
      <c r="K156" s="108"/>
    </row>
    <row r="157" spans="1:12" ht="30" x14ac:dyDescent="0.25">
      <c r="A157" s="54" t="s">
        <v>202</v>
      </c>
      <c r="B157" s="55" t="s">
        <v>475</v>
      </c>
      <c r="C157" s="56" t="s">
        <v>474</v>
      </c>
      <c r="D157" s="57">
        <v>137462400</v>
      </c>
      <c r="E157" s="58">
        <v>16455000</v>
      </c>
      <c r="F157" s="50">
        <f t="shared" si="6"/>
        <v>11.970546127522871</v>
      </c>
      <c r="G157" s="51">
        <f t="shared" si="9"/>
        <v>121007400</v>
      </c>
      <c r="H157" s="59"/>
      <c r="I157" s="59"/>
      <c r="J157" s="78"/>
      <c r="K157" s="108"/>
    </row>
    <row r="158" spans="1:12" x14ac:dyDescent="0.25">
      <c r="A158" s="54" t="s">
        <v>204</v>
      </c>
      <c r="B158" s="55" t="s">
        <v>266</v>
      </c>
      <c r="C158" s="56" t="s">
        <v>96</v>
      </c>
      <c r="D158" s="57">
        <v>36327103</v>
      </c>
      <c r="E158" s="58">
        <v>0</v>
      </c>
      <c r="F158" s="50">
        <f t="shared" si="6"/>
        <v>0</v>
      </c>
      <c r="G158" s="51">
        <f t="shared" si="9"/>
        <v>36327103</v>
      </c>
      <c r="H158" s="59"/>
      <c r="I158" s="59"/>
      <c r="J158" s="78"/>
      <c r="K158" s="108"/>
    </row>
    <row r="159" spans="1:12" x14ac:dyDescent="0.25">
      <c r="A159" s="54" t="s">
        <v>206</v>
      </c>
      <c r="B159" s="55" t="s">
        <v>240</v>
      </c>
      <c r="C159" s="56" t="s">
        <v>97</v>
      </c>
      <c r="D159" s="57">
        <v>343506150</v>
      </c>
      <c r="E159" s="57">
        <v>0</v>
      </c>
      <c r="F159" s="50">
        <f t="shared" si="6"/>
        <v>0</v>
      </c>
      <c r="G159" s="51">
        <f t="shared" si="9"/>
        <v>343506150</v>
      </c>
      <c r="H159" s="106"/>
      <c r="I159" s="106"/>
      <c r="J159" s="78"/>
      <c r="K159" s="108"/>
    </row>
    <row r="160" spans="1:12" x14ac:dyDescent="0.25">
      <c r="A160" s="145" t="s">
        <v>111</v>
      </c>
      <c r="B160" s="146" t="s">
        <v>142</v>
      </c>
      <c r="C160" s="147" t="s">
        <v>27</v>
      </c>
      <c r="D160" s="148">
        <f>D161+D221+D260+D314</f>
        <v>7617268130</v>
      </c>
      <c r="E160" s="148">
        <f>E161+E221+E260+E314</f>
        <v>31290246</v>
      </c>
      <c r="F160" s="149">
        <f t="shared" si="6"/>
        <v>0.41078041977760871</v>
      </c>
      <c r="G160" s="148">
        <f>G161+G221+G260+G314</f>
        <v>7585977884</v>
      </c>
      <c r="H160" s="150"/>
      <c r="I160" s="150"/>
      <c r="J160" s="151"/>
      <c r="K160" s="108"/>
    </row>
    <row r="161" spans="1:11" x14ac:dyDescent="0.25">
      <c r="A161" s="91" t="s">
        <v>118</v>
      </c>
      <c r="B161" s="92" t="s">
        <v>143</v>
      </c>
      <c r="C161" s="93" t="s">
        <v>184</v>
      </c>
      <c r="D161" s="94">
        <f>D162+D172+D191+D206+D215</f>
        <v>1692259933</v>
      </c>
      <c r="E161" s="94">
        <f>E162+E172+E191+E206+E215</f>
        <v>0</v>
      </c>
      <c r="F161" s="96">
        <f t="shared" si="6"/>
        <v>0</v>
      </c>
      <c r="G161" s="94">
        <f>G162+G172+G191+G206+G215</f>
        <v>1692259933</v>
      </c>
      <c r="H161" s="152"/>
      <c r="I161" s="152"/>
      <c r="J161" s="153"/>
      <c r="K161" s="108"/>
    </row>
    <row r="162" spans="1:11" ht="30" x14ac:dyDescent="0.25">
      <c r="A162" s="36">
        <v>29</v>
      </c>
      <c r="B162" s="37" t="s">
        <v>372</v>
      </c>
      <c r="C162" s="38" t="s">
        <v>28</v>
      </c>
      <c r="D162" s="39">
        <f>SUM(D163:D171)</f>
        <v>276073320</v>
      </c>
      <c r="E162" s="39">
        <f>SUM(E163:E171)</f>
        <v>0</v>
      </c>
      <c r="F162" s="41">
        <f t="shared" si="6"/>
        <v>0</v>
      </c>
      <c r="G162" s="68">
        <f>SUM(G163:G171)</f>
        <v>276073320</v>
      </c>
      <c r="H162" s="120"/>
      <c r="I162" s="43"/>
      <c r="J162" s="44"/>
      <c r="K162" s="108"/>
    </row>
    <row r="163" spans="1:11" x14ac:dyDescent="0.25">
      <c r="A163" s="54" t="s">
        <v>194</v>
      </c>
      <c r="B163" s="55" t="s">
        <v>195</v>
      </c>
      <c r="C163" s="56" t="s">
        <v>48</v>
      </c>
      <c r="D163" s="57">
        <v>8648553.4000000004</v>
      </c>
      <c r="E163" s="58">
        <v>0</v>
      </c>
      <c r="F163" s="50">
        <f t="shared" si="6"/>
        <v>0</v>
      </c>
      <c r="G163" s="51">
        <f t="shared" ref="G163:G171" si="10">D163-E163</f>
        <v>8648553.4000000004</v>
      </c>
      <c r="H163" s="59"/>
      <c r="I163" s="59"/>
      <c r="J163" s="78"/>
      <c r="K163" s="108"/>
    </row>
    <row r="164" spans="1:11" x14ac:dyDescent="0.25">
      <c r="A164" s="54" t="s">
        <v>196</v>
      </c>
      <c r="B164" s="55" t="s">
        <v>197</v>
      </c>
      <c r="C164" s="56" t="s">
        <v>49</v>
      </c>
      <c r="D164" s="57">
        <v>1265146.6000000001</v>
      </c>
      <c r="E164" s="58">
        <v>0</v>
      </c>
      <c r="F164" s="50">
        <f t="shared" si="6"/>
        <v>0</v>
      </c>
      <c r="G164" s="51">
        <f t="shared" si="10"/>
        <v>1265146.6000000001</v>
      </c>
      <c r="H164" s="59"/>
      <c r="I164" s="59"/>
      <c r="J164" s="78"/>
      <c r="K164" s="108"/>
    </row>
    <row r="165" spans="1:11" x14ac:dyDescent="0.25">
      <c r="A165" s="54" t="s">
        <v>200</v>
      </c>
      <c r="B165" s="55" t="s">
        <v>235</v>
      </c>
      <c r="C165" s="56" t="s">
        <v>72</v>
      </c>
      <c r="D165" s="57">
        <v>330000</v>
      </c>
      <c r="E165" s="58">
        <v>0</v>
      </c>
      <c r="F165" s="50">
        <f t="shared" si="6"/>
        <v>0</v>
      </c>
      <c r="G165" s="51">
        <f t="shared" si="10"/>
        <v>330000</v>
      </c>
      <c r="H165" s="59"/>
      <c r="I165" s="59"/>
      <c r="J165" s="78"/>
      <c r="K165" s="108"/>
    </row>
    <row r="166" spans="1:11" x14ac:dyDescent="0.25">
      <c r="A166" s="54" t="s">
        <v>202</v>
      </c>
      <c r="B166" s="55" t="s">
        <v>237</v>
      </c>
      <c r="C166" s="56" t="s">
        <v>63</v>
      </c>
      <c r="D166" s="57">
        <v>75000000</v>
      </c>
      <c r="E166" s="58">
        <v>0</v>
      </c>
      <c r="F166" s="50">
        <f t="shared" si="6"/>
        <v>0</v>
      </c>
      <c r="G166" s="51">
        <f t="shared" si="10"/>
        <v>75000000</v>
      </c>
      <c r="H166" s="59"/>
      <c r="I166" s="59"/>
      <c r="J166" s="78"/>
      <c r="K166" s="108"/>
    </row>
    <row r="167" spans="1:11" ht="30" x14ac:dyDescent="0.25">
      <c r="A167" s="54" t="s">
        <v>204</v>
      </c>
      <c r="B167" s="55" t="s">
        <v>222</v>
      </c>
      <c r="C167" s="56" t="s">
        <v>65</v>
      </c>
      <c r="D167" s="57">
        <v>25000000</v>
      </c>
      <c r="E167" s="58">
        <v>0</v>
      </c>
      <c r="F167" s="50">
        <f t="shared" si="6"/>
        <v>0</v>
      </c>
      <c r="G167" s="51">
        <f t="shared" si="10"/>
        <v>25000000</v>
      </c>
      <c r="H167" s="59"/>
      <c r="I167" s="59"/>
      <c r="J167" s="78"/>
      <c r="K167" s="108"/>
    </row>
    <row r="168" spans="1:11" ht="30" x14ac:dyDescent="0.25">
      <c r="A168" s="54" t="s">
        <v>206</v>
      </c>
      <c r="B168" s="55" t="s">
        <v>267</v>
      </c>
      <c r="C168" s="56" t="s">
        <v>99</v>
      </c>
      <c r="D168" s="57">
        <v>36800000</v>
      </c>
      <c r="E168" s="58">
        <v>0</v>
      </c>
      <c r="F168" s="50">
        <f t="shared" si="6"/>
        <v>0</v>
      </c>
      <c r="G168" s="51">
        <f t="shared" si="10"/>
        <v>36800000</v>
      </c>
      <c r="H168" s="59"/>
      <c r="I168" s="59"/>
      <c r="J168" s="78"/>
      <c r="K168" s="108"/>
    </row>
    <row r="169" spans="1:11" x14ac:dyDescent="0.25">
      <c r="A169" s="54" t="s">
        <v>208</v>
      </c>
      <c r="B169" s="55" t="s">
        <v>283</v>
      </c>
      <c r="C169" s="56" t="s">
        <v>105</v>
      </c>
      <c r="D169" s="57">
        <v>47863620</v>
      </c>
      <c r="E169" s="58">
        <v>0</v>
      </c>
      <c r="F169" s="50">
        <f t="shared" si="6"/>
        <v>0</v>
      </c>
      <c r="G169" s="51">
        <f t="shared" si="10"/>
        <v>47863620</v>
      </c>
      <c r="H169" s="59"/>
      <c r="I169" s="59"/>
      <c r="J169" s="78"/>
      <c r="K169" s="108"/>
    </row>
    <row r="170" spans="1:11" x14ac:dyDescent="0.25">
      <c r="A170" s="54" t="s">
        <v>210</v>
      </c>
      <c r="B170" s="55" t="s">
        <v>225</v>
      </c>
      <c r="C170" s="56" t="s">
        <v>74</v>
      </c>
      <c r="D170" s="57">
        <v>25816000</v>
      </c>
      <c r="E170" s="58">
        <v>0</v>
      </c>
      <c r="F170" s="50">
        <f t="shared" si="6"/>
        <v>0</v>
      </c>
      <c r="G170" s="51">
        <f t="shared" si="10"/>
        <v>25816000</v>
      </c>
      <c r="H170" s="59"/>
      <c r="I170" s="59"/>
      <c r="J170" s="78"/>
      <c r="K170" s="108"/>
    </row>
    <row r="171" spans="1:11" x14ac:dyDescent="0.25">
      <c r="A171" s="70" t="s">
        <v>212</v>
      </c>
      <c r="B171" s="71" t="s">
        <v>238</v>
      </c>
      <c r="C171" s="72" t="s">
        <v>68</v>
      </c>
      <c r="D171" s="73">
        <v>55350000</v>
      </c>
      <c r="E171" s="58">
        <v>0</v>
      </c>
      <c r="F171" s="75">
        <f t="shared" si="6"/>
        <v>0</v>
      </c>
      <c r="G171" s="76">
        <f t="shared" si="10"/>
        <v>55350000</v>
      </c>
      <c r="H171" s="154"/>
      <c r="I171" s="154"/>
      <c r="J171" s="155"/>
      <c r="K171" s="108"/>
    </row>
    <row r="172" spans="1:11" x14ac:dyDescent="0.25">
      <c r="A172" s="36">
        <v>30</v>
      </c>
      <c r="B172" s="37" t="s">
        <v>338</v>
      </c>
      <c r="C172" s="38" t="s">
        <v>29</v>
      </c>
      <c r="D172" s="39">
        <f>SUM(D173:D190)</f>
        <v>518939289</v>
      </c>
      <c r="E172" s="39">
        <f>SUM(E173:E190)</f>
        <v>0</v>
      </c>
      <c r="F172" s="41">
        <f t="shared" si="6"/>
        <v>0</v>
      </c>
      <c r="G172" s="68">
        <f>SUM(G173:G190)</f>
        <v>518939289</v>
      </c>
      <c r="H172" s="120"/>
      <c r="I172" s="43"/>
      <c r="J172" s="44"/>
      <c r="K172" s="108"/>
    </row>
    <row r="173" spans="1:11" x14ac:dyDescent="0.25">
      <c r="A173" s="54" t="s">
        <v>194</v>
      </c>
      <c r="B173" s="55" t="s">
        <v>195</v>
      </c>
      <c r="C173" s="56" t="s">
        <v>48</v>
      </c>
      <c r="D173" s="57">
        <v>18230731</v>
      </c>
      <c r="E173" s="58">
        <v>0</v>
      </c>
      <c r="F173" s="50">
        <f t="shared" si="6"/>
        <v>0</v>
      </c>
      <c r="G173" s="51">
        <f t="shared" ref="G173:G190" si="11">D173-E173</f>
        <v>18230731</v>
      </c>
      <c r="H173" s="56"/>
      <c r="I173" s="57"/>
      <c r="J173" s="78"/>
      <c r="K173" s="108"/>
    </row>
    <row r="174" spans="1:11" x14ac:dyDescent="0.25">
      <c r="A174" s="54" t="s">
        <v>196</v>
      </c>
      <c r="B174" s="55" t="s">
        <v>197</v>
      </c>
      <c r="C174" s="56" t="s">
        <v>49</v>
      </c>
      <c r="D174" s="57">
        <v>6911210</v>
      </c>
      <c r="E174" s="58">
        <v>0</v>
      </c>
      <c r="F174" s="50">
        <f t="shared" si="6"/>
        <v>0</v>
      </c>
      <c r="G174" s="51">
        <f t="shared" si="11"/>
        <v>6911210</v>
      </c>
      <c r="H174" s="56"/>
      <c r="I174" s="57"/>
      <c r="J174" s="78"/>
      <c r="K174" s="108"/>
    </row>
    <row r="175" spans="1:11" x14ac:dyDescent="0.25">
      <c r="A175" s="54" t="s">
        <v>200</v>
      </c>
      <c r="B175" s="55" t="s">
        <v>235</v>
      </c>
      <c r="C175" s="56" t="s">
        <v>72</v>
      </c>
      <c r="D175" s="57">
        <v>1100000</v>
      </c>
      <c r="E175" s="58">
        <v>0</v>
      </c>
      <c r="F175" s="50">
        <f t="shared" si="6"/>
        <v>0</v>
      </c>
      <c r="G175" s="51">
        <f t="shared" si="11"/>
        <v>1100000</v>
      </c>
      <c r="H175" s="56"/>
      <c r="I175" s="57"/>
      <c r="J175" s="78"/>
      <c r="K175" s="108"/>
    </row>
    <row r="176" spans="1:11" x14ac:dyDescent="0.25">
      <c r="A176" s="54" t="s">
        <v>204</v>
      </c>
      <c r="B176" s="55" t="s">
        <v>269</v>
      </c>
      <c r="C176" s="56" t="s">
        <v>101</v>
      </c>
      <c r="D176" s="57">
        <v>61672</v>
      </c>
      <c r="E176" s="58">
        <v>0</v>
      </c>
      <c r="F176" s="50">
        <f t="shared" si="6"/>
        <v>0</v>
      </c>
      <c r="G176" s="51">
        <f t="shared" si="11"/>
        <v>61672</v>
      </c>
      <c r="H176" s="56"/>
      <c r="I176" s="57"/>
      <c r="J176" s="78"/>
      <c r="K176" s="108"/>
    </row>
    <row r="177" spans="1:11" x14ac:dyDescent="0.25">
      <c r="A177" s="54" t="s">
        <v>206</v>
      </c>
      <c r="B177" s="55" t="s">
        <v>237</v>
      </c>
      <c r="C177" s="56" t="s">
        <v>63</v>
      </c>
      <c r="D177" s="57">
        <v>298000000</v>
      </c>
      <c r="E177" s="58">
        <v>0</v>
      </c>
      <c r="F177" s="50">
        <f t="shared" si="6"/>
        <v>0</v>
      </c>
      <c r="G177" s="51">
        <f t="shared" si="11"/>
        <v>298000000</v>
      </c>
      <c r="H177" s="56"/>
      <c r="I177" s="57"/>
      <c r="J177" s="78"/>
      <c r="K177" s="108"/>
    </row>
    <row r="178" spans="1:11" x14ac:dyDescent="0.25">
      <c r="A178" s="54" t="s">
        <v>208</v>
      </c>
      <c r="B178" s="55" t="s">
        <v>231</v>
      </c>
      <c r="C178" s="56" t="s">
        <v>64</v>
      </c>
      <c r="D178" s="57">
        <v>4000000</v>
      </c>
      <c r="E178" s="58">
        <v>0</v>
      </c>
      <c r="F178" s="50">
        <v>0</v>
      </c>
      <c r="G178" s="51">
        <f t="shared" si="11"/>
        <v>4000000</v>
      </c>
      <c r="H178" s="56"/>
      <c r="I178" s="57"/>
      <c r="J178" s="78"/>
      <c r="K178" s="108"/>
    </row>
    <row r="179" spans="1:11" ht="30" x14ac:dyDescent="0.25">
      <c r="A179" s="54" t="s">
        <v>210</v>
      </c>
      <c r="B179" s="55" t="s">
        <v>222</v>
      </c>
      <c r="C179" s="56" t="s">
        <v>65</v>
      </c>
      <c r="D179" s="57">
        <v>30500000</v>
      </c>
      <c r="E179" s="58">
        <v>0</v>
      </c>
      <c r="F179" s="50">
        <f t="shared" ref="F179:F185" si="12">E179/D179*100</f>
        <v>0</v>
      </c>
      <c r="G179" s="51">
        <f t="shared" si="11"/>
        <v>30500000</v>
      </c>
      <c r="H179" s="56"/>
      <c r="I179" s="57"/>
      <c r="J179" s="78"/>
      <c r="K179" s="108"/>
    </row>
    <row r="180" spans="1:11" s="103" customFormat="1" x14ac:dyDescent="0.25">
      <c r="A180" s="54" t="s">
        <v>212</v>
      </c>
      <c r="B180" s="55" t="s">
        <v>270</v>
      </c>
      <c r="C180" s="56" t="s">
        <v>102</v>
      </c>
      <c r="D180" s="57">
        <v>10000000</v>
      </c>
      <c r="E180" s="58">
        <v>0</v>
      </c>
      <c r="F180" s="50">
        <f t="shared" si="12"/>
        <v>0</v>
      </c>
      <c r="G180" s="51">
        <f t="shared" si="11"/>
        <v>10000000</v>
      </c>
      <c r="H180" s="56"/>
      <c r="I180" s="57"/>
      <c r="J180" s="78"/>
      <c r="K180" s="104"/>
    </row>
    <row r="181" spans="1:11" x14ac:dyDescent="0.25">
      <c r="A181" s="54" t="s">
        <v>214</v>
      </c>
      <c r="B181" s="55" t="s">
        <v>274</v>
      </c>
      <c r="C181" s="56" t="s">
        <v>155</v>
      </c>
      <c r="D181" s="57">
        <v>2724539</v>
      </c>
      <c r="E181" s="58">
        <v>0</v>
      </c>
      <c r="F181" s="50">
        <f t="shared" si="12"/>
        <v>0</v>
      </c>
      <c r="G181" s="51">
        <f t="shared" si="11"/>
        <v>2724539</v>
      </c>
      <c r="H181" s="56"/>
      <c r="I181" s="57"/>
      <c r="J181" s="78"/>
      <c r="K181" s="108"/>
    </row>
    <row r="182" spans="1:11" x14ac:dyDescent="0.25">
      <c r="A182" s="54" t="s">
        <v>216</v>
      </c>
      <c r="B182" s="55" t="s">
        <v>275</v>
      </c>
      <c r="C182" s="56" t="s">
        <v>302</v>
      </c>
      <c r="D182" s="57">
        <v>7063596</v>
      </c>
      <c r="E182" s="58">
        <v>0</v>
      </c>
      <c r="F182" s="50">
        <f t="shared" si="12"/>
        <v>0</v>
      </c>
      <c r="G182" s="51">
        <f t="shared" si="11"/>
        <v>7063596</v>
      </c>
      <c r="H182" s="56"/>
      <c r="I182" s="57"/>
      <c r="J182" s="78"/>
      <c r="K182" s="108"/>
    </row>
    <row r="183" spans="1:11" x14ac:dyDescent="0.25">
      <c r="A183" s="54" t="s">
        <v>218</v>
      </c>
      <c r="B183" s="55" t="s">
        <v>276</v>
      </c>
      <c r="C183" s="56" t="s">
        <v>128</v>
      </c>
      <c r="D183" s="57">
        <v>1895880</v>
      </c>
      <c r="E183" s="58">
        <v>0</v>
      </c>
      <c r="F183" s="50">
        <f t="shared" si="12"/>
        <v>0</v>
      </c>
      <c r="G183" s="51">
        <f t="shared" si="11"/>
        <v>1895880</v>
      </c>
      <c r="H183" s="56"/>
      <c r="I183" s="57"/>
      <c r="J183" s="78"/>
      <c r="K183" s="108"/>
    </row>
    <row r="184" spans="1:11" x14ac:dyDescent="0.25">
      <c r="A184" s="54" t="s">
        <v>220</v>
      </c>
      <c r="B184" s="55" t="s">
        <v>278</v>
      </c>
      <c r="C184" s="56" t="s">
        <v>156</v>
      </c>
      <c r="D184" s="57">
        <v>16588950</v>
      </c>
      <c r="E184" s="58">
        <v>0</v>
      </c>
      <c r="F184" s="50">
        <f t="shared" si="12"/>
        <v>0</v>
      </c>
      <c r="G184" s="51">
        <f t="shared" si="11"/>
        <v>16588950</v>
      </c>
      <c r="H184" s="56"/>
      <c r="I184" s="57"/>
      <c r="J184" s="78"/>
      <c r="K184" s="108"/>
    </row>
    <row r="185" spans="1:11" x14ac:dyDescent="0.25">
      <c r="A185" s="54" t="s">
        <v>251</v>
      </c>
      <c r="B185" s="55" t="s">
        <v>305</v>
      </c>
      <c r="C185" s="56" t="s">
        <v>168</v>
      </c>
      <c r="D185" s="57">
        <v>4843618</v>
      </c>
      <c r="E185" s="58">
        <v>0</v>
      </c>
      <c r="F185" s="50">
        <f t="shared" si="12"/>
        <v>0</v>
      </c>
      <c r="G185" s="51">
        <f t="shared" si="11"/>
        <v>4843618</v>
      </c>
      <c r="H185" s="56"/>
      <c r="I185" s="57"/>
      <c r="J185" s="78"/>
      <c r="K185" s="108"/>
    </row>
    <row r="186" spans="1:11" x14ac:dyDescent="0.25">
      <c r="A186" s="54" t="s">
        <v>252</v>
      </c>
      <c r="B186" s="55" t="s">
        <v>288</v>
      </c>
      <c r="C186" s="56" t="s">
        <v>169</v>
      </c>
      <c r="D186" s="57">
        <v>8072719</v>
      </c>
      <c r="E186" s="58">
        <v>0</v>
      </c>
      <c r="F186" s="50">
        <v>0</v>
      </c>
      <c r="G186" s="51">
        <f t="shared" si="11"/>
        <v>8072719</v>
      </c>
      <c r="H186" s="56"/>
      <c r="I186" s="57"/>
      <c r="J186" s="78"/>
      <c r="K186" s="108"/>
    </row>
    <row r="187" spans="1:11" x14ac:dyDescent="0.25">
      <c r="A187" s="54" t="s">
        <v>253</v>
      </c>
      <c r="B187" s="55" t="s">
        <v>280</v>
      </c>
      <c r="C187" s="56" t="s">
        <v>106</v>
      </c>
      <c r="D187" s="57">
        <v>21190899</v>
      </c>
      <c r="E187" s="58">
        <v>0</v>
      </c>
      <c r="F187" s="50">
        <v>0</v>
      </c>
      <c r="G187" s="51">
        <f t="shared" si="11"/>
        <v>21190899</v>
      </c>
      <c r="H187" s="56"/>
      <c r="I187" s="57"/>
      <c r="J187" s="78"/>
      <c r="K187" s="108"/>
    </row>
    <row r="188" spans="1:11" x14ac:dyDescent="0.25">
      <c r="A188" s="54" t="s">
        <v>254</v>
      </c>
      <c r="B188" s="55" t="s">
        <v>306</v>
      </c>
      <c r="C188" s="56" t="s">
        <v>307</v>
      </c>
      <c r="D188" s="57">
        <v>2522475</v>
      </c>
      <c r="E188" s="58">
        <v>0</v>
      </c>
      <c r="F188" s="50">
        <v>0</v>
      </c>
      <c r="G188" s="51">
        <f t="shared" si="11"/>
        <v>2522475</v>
      </c>
      <c r="H188" s="56"/>
      <c r="I188" s="57"/>
      <c r="J188" s="78"/>
      <c r="K188" s="108"/>
    </row>
    <row r="189" spans="1:11" x14ac:dyDescent="0.25">
      <c r="A189" s="54" t="s">
        <v>277</v>
      </c>
      <c r="B189" s="55" t="s">
        <v>225</v>
      </c>
      <c r="C189" s="56" t="s">
        <v>74</v>
      </c>
      <c r="D189" s="57">
        <v>62058000</v>
      </c>
      <c r="E189" s="58">
        <v>0</v>
      </c>
      <c r="F189" s="50">
        <v>0</v>
      </c>
      <c r="G189" s="51">
        <f t="shared" si="11"/>
        <v>62058000</v>
      </c>
      <c r="H189" s="56"/>
      <c r="I189" s="57"/>
      <c r="J189" s="78"/>
      <c r="K189" s="108"/>
    </row>
    <row r="190" spans="1:11" x14ac:dyDescent="0.25">
      <c r="A190" s="54" t="s">
        <v>279</v>
      </c>
      <c r="B190" s="55" t="s">
        <v>238</v>
      </c>
      <c r="C190" s="56" t="s">
        <v>68</v>
      </c>
      <c r="D190" s="57">
        <v>23175000</v>
      </c>
      <c r="E190" s="58">
        <v>0</v>
      </c>
      <c r="F190" s="50">
        <f t="shared" ref="F190:F199" si="13">E190/D190*100</f>
        <v>0</v>
      </c>
      <c r="G190" s="51">
        <f t="shared" si="11"/>
        <v>23175000</v>
      </c>
      <c r="H190" s="56"/>
      <c r="I190" s="57"/>
      <c r="J190" s="78"/>
      <c r="K190" s="108"/>
    </row>
    <row r="191" spans="1:11" x14ac:dyDescent="0.25">
      <c r="A191" s="36">
        <v>31</v>
      </c>
      <c r="B191" s="37" t="s">
        <v>339</v>
      </c>
      <c r="C191" s="38" t="s">
        <v>30</v>
      </c>
      <c r="D191" s="39">
        <f>SUM(D192:D205)</f>
        <v>440135405</v>
      </c>
      <c r="E191" s="39">
        <f>SUM(E192:E205)</f>
        <v>0</v>
      </c>
      <c r="F191" s="41">
        <f t="shared" si="13"/>
        <v>0</v>
      </c>
      <c r="G191" s="68">
        <f>SUM(G192:G205)</f>
        <v>440135405</v>
      </c>
      <c r="H191" s="120"/>
      <c r="I191" s="43"/>
      <c r="J191" s="44"/>
      <c r="K191" s="108"/>
    </row>
    <row r="192" spans="1:11" x14ac:dyDescent="0.25">
      <c r="A192" s="54" t="s">
        <v>194</v>
      </c>
      <c r="B192" s="55" t="s">
        <v>195</v>
      </c>
      <c r="C192" s="56" t="s">
        <v>48</v>
      </c>
      <c r="D192" s="57">
        <v>15294500</v>
      </c>
      <c r="E192" s="58">
        <v>0</v>
      </c>
      <c r="F192" s="50">
        <f t="shared" si="13"/>
        <v>0</v>
      </c>
      <c r="G192" s="51">
        <f t="shared" ref="G192:G199" si="14">D192-E192</f>
        <v>15294500</v>
      </c>
      <c r="H192" s="59"/>
      <c r="I192" s="59"/>
      <c r="J192" s="78"/>
      <c r="K192" s="108"/>
    </row>
    <row r="193" spans="1:11" x14ac:dyDescent="0.25">
      <c r="A193" s="54" t="s">
        <v>196</v>
      </c>
      <c r="B193" s="55" t="s">
        <v>197</v>
      </c>
      <c r="C193" s="56" t="s">
        <v>49</v>
      </c>
      <c r="D193" s="57">
        <v>41283355</v>
      </c>
      <c r="E193" s="58">
        <v>0</v>
      </c>
      <c r="F193" s="50">
        <f t="shared" si="13"/>
        <v>0</v>
      </c>
      <c r="G193" s="51">
        <f t="shared" si="14"/>
        <v>41283355</v>
      </c>
      <c r="H193" s="59"/>
      <c r="I193" s="59"/>
      <c r="J193" s="78"/>
      <c r="K193" s="108"/>
    </row>
    <row r="194" spans="1:11" s="103" customFormat="1" x14ac:dyDescent="0.25">
      <c r="A194" s="54" t="s">
        <v>200</v>
      </c>
      <c r="B194" s="55" t="s">
        <v>235</v>
      </c>
      <c r="C194" s="56" t="s">
        <v>72</v>
      </c>
      <c r="D194" s="57">
        <v>330000</v>
      </c>
      <c r="E194" s="58">
        <v>0</v>
      </c>
      <c r="F194" s="50">
        <f t="shared" si="13"/>
        <v>0</v>
      </c>
      <c r="G194" s="51">
        <f t="shared" si="14"/>
        <v>330000</v>
      </c>
      <c r="H194" s="59"/>
      <c r="I194" s="59"/>
      <c r="J194" s="78"/>
      <c r="K194" s="104"/>
    </row>
    <row r="195" spans="1:11" s="103" customFormat="1" x14ac:dyDescent="0.25">
      <c r="A195" s="54" t="s">
        <v>202</v>
      </c>
      <c r="B195" s="55" t="s">
        <v>237</v>
      </c>
      <c r="C195" s="56" t="s">
        <v>63</v>
      </c>
      <c r="D195" s="57">
        <v>109700000</v>
      </c>
      <c r="E195" s="58">
        <v>0</v>
      </c>
      <c r="F195" s="50">
        <f t="shared" si="13"/>
        <v>0</v>
      </c>
      <c r="G195" s="51">
        <f t="shared" si="14"/>
        <v>109700000</v>
      </c>
      <c r="H195" s="59"/>
      <c r="I195" s="59"/>
      <c r="J195" s="78"/>
      <c r="K195" s="104"/>
    </row>
    <row r="196" spans="1:11" x14ac:dyDescent="0.25">
      <c r="A196" s="54" t="s">
        <v>204</v>
      </c>
      <c r="B196" s="55" t="s">
        <v>231</v>
      </c>
      <c r="C196" s="56" t="s">
        <v>64</v>
      </c>
      <c r="D196" s="57">
        <v>13550000</v>
      </c>
      <c r="E196" s="58">
        <v>0</v>
      </c>
      <c r="F196" s="50">
        <f t="shared" si="13"/>
        <v>0</v>
      </c>
      <c r="G196" s="51">
        <f t="shared" si="14"/>
        <v>13550000</v>
      </c>
      <c r="H196" s="59"/>
      <c r="I196" s="59"/>
      <c r="J196" s="78"/>
      <c r="K196" s="108"/>
    </row>
    <row r="197" spans="1:11" ht="30" x14ac:dyDescent="0.25">
      <c r="A197" s="54" t="s">
        <v>206</v>
      </c>
      <c r="B197" s="55" t="s">
        <v>222</v>
      </c>
      <c r="C197" s="56" t="s">
        <v>65</v>
      </c>
      <c r="D197" s="57">
        <v>149000000</v>
      </c>
      <c r="E197" s="58">
        <v>0</v>
      </c>
      <c r="F197" s="50">
        <f t="shared" si="13"/>
        <v>0</v>
      </c>
      <c r="G197" s="51">
        <f t="shared" si="14"/>
        <v>149000000</v>
      </c>
      <c r="H197" s="59"/>
      <c r="I197" s="59"/>
      <c r="J197" s="78"/>
      <c r="K197" s="108"/>
    </row>
    <row r="198" spans="1:11" x14ac:dyDescent="0.25">
      <c r="A198" s="54" t="s">
        <v>208</v>
      </c>
      <c r="B198" s="55" t="s">
        <v>270</v>
      </c>
      <c r="C198" s="56" t="s">
        <v>102</v>
      </c>
      <c r="D198" s="57">
        <v>15000000</v>
      </c>
      <c r="E198" s="58">
        <v>0</v>
      </c>
      <c r="F198" s="50">
        <f t="shared" si="13"/>
        <v>0</v>
      </c>
      <c r="G198" s="51">
        <f t="shared" si="14"/>
        <v>15000000</v>
      </c>
      <c r="H198" s="59"/>
      <c r="I198" s="59"/>
      <c r="J198" s="78"/>
      <c r="K198" s="108"/>
    </row>
    <row r="199" spans="1:11" x14ac:dyDescent="0.25">
      <c r="A199" s="54" t="s">
        <v>210</v>
      </c>
      <c r="B199" s="55" t="s">
        <v>286</v>
      </c>
      <c r="C199" s="56" t="s">
        <v>166</v>
      </c>
      <c r="D199" s="57">
        <v>12000000</v>
      </c>
      <c r="E199" s="58">
        <v>0</v>
      </c>
      <c r="F199" s="50">
        <f t="shared" si="13"/>
        <v>0</v>
      </c>
      <c r="G199" s="51">
        <f t="shared" si="14"/>
        <v>12000000</v>
      </c>
      <c r="H199" s="59"/>
      <c r="I199" s="59"/>
      <c r="J199" s="78"/>
      <c r="K199" s="108"/>
    </row>
    <row r="200" spans="1:11" x14ac:dyDescent="0.25">
      <c r="A200" s="54" t="s">
        <v>212</v>
      </c>
      <c r="B200" s="55" t="s">
        <v>283</v>
      </c>
      <c r="C200" s="56" t="s">
        <v>105</v>
      </c>
      <c r="D200" s="57">
        <v>4000000</v>
      </c>
      <c r="E200" s="58">
        <v>0</v>
      </c>
      <c r="F200" s="50">
        <f>E200/D200*100</f>
        <v>0</v>
      </c>
      <c r="G200" s="51">
        <f>D200-E200</f>
        <v>4000000</v>
      </c>
      <c r="H200" s="59"/>
      <c r="I200" s="59"/>
      <c r="J200" s="78"/>
      <c r="K200" s="108"/>
    </row>
    <row r="201" spans="1:11" x14ac:dyDescent="0.25">
      <c r="A201" s="54" t="s">
        <v>214</v>
      </c>
      <c r="B201" s="55" t="s">
        <v>273</v>
      </c>
      <c r="C201" s="56" t="s">
        <v>100</v>
      </c>
      <c r="D201" s="57">
        <v>145000</v>
      </c>
      <c r="E201" s="58">
        <v>0</v>
      </c>
      <c r="F201" s="50">
        <f>E201/D201*100</f>
        <v>0</v>
      </c>
      <c r="G201" s="51">
        <f>D201-E201</f>
        <v>145000</v>
      </c>
      <c r="H201" s="59"/>
      <c r="I201" s="59"/>
      <c r="J201" s="78"/>
      <c r="K201" s="108"/>
    </row>
    <row r="202" spans="1:11" x14ac:dyDescent="0.25">
      <c r="A202" s="54" t="s">
        <v>216</v>
      </c>
      <c r="B202" s="55" t="s">
        <v>268</v>
      </c>
      <c r="C202" s="56" t="s">
        <v>66</v>
      </c>
      <c r="D202" s="57">
        <v>16363600</v>
      </c>
      <c r="E202" s="58">
        <v>0</v>
      </c>
      <c r="F202" s="50">
        <f>E202/D202*100</f>
        <v>0</v>
      </c>
      <c r="G202" s="51">
        <f>D202-E202</f>
        <v>16363600</v>
      </c>
      <c r="H202" s="106"/>
      <c r="I202" s="106"/>
      <c r="J202" s="78"/>
      <c r="K202" s="108"/>
    </row>
    <row r="203" spans="1:11" x14ac:dyDescent="0.25">
      <c r="A203" s="54" t="s">
        <v>218</v>
      </c>
      <c r="B203" s="55" t="s">
        <v>276</v>
      </c>
      <c r="C203" s="56" t="s">
        <v>128</v>
      </c>
      <c r="D203" s="57">
        <v>8235000</v>
      </c>
      <c r="E203" s="58">
        <v>0</v>
      </c>
      <c r="F203" s="50">
        <f t="shared" ref="F203:F215" si="15">E203/D203*100</f>
        <v>0</v>
      </c>
      <c r="G203" s="51">
        <f t="shared" ref="G203" si="16">D203-E203</f>
        <v>8235000</v>
      </c>
      <c r="H203" s="106"/>
      <c r="I203" s="106"/>
      <c r="J203" s="78"/>
      <c r="K203" s="108"/>
    </row>
    <row r="204" spans="1:11" x14ac:dyDescent="0.25">
      <c r="A204" s="54" t="s">
        <v>220</v>
      </c>
      <c r="B204" s="55" t="s">
        <v>225</v>
      </c>
      <c r="C204" s="56" t="s">
        <v>74</v>
      </c>
      <c r="D204" s="57">
        <v>51483950</v>
      </c>
      <c r="E204" s="58">
        <v>0</v>
      </c>
      <c r="F204" s="50">
        <f t="shared" si="15"/>
        <v>0</v>
      </c>
      <c r="G204" s="51">
        <f>D204-E204</f>
        <v>51483950</v>
      </c>
      <c r="H204" s="106"/>
      <c r="I204" s="106"/>
      <c r="J204" s="78"/>
      <c r="K204" s="108"/>
    </row>
    <row r="205" spans="1:11" x14ac:dyDescent="0.25">
      <c r="A205" s="54" t="s">
        <v>251</v>
      </c>
      <c r="B205" s="55" t="s">
        <v>238</v>
      </c>
      <c r="C205" s="56" t="s">
        <v>68</v>
      </c>
      <c r="D205" s="57">
        <v>3750000</v>
      </c>
      <c r="E205" s="58">
        <v>0</v>
      </c>
      <c r="F205" s="50">
        <f t="shared" si="15"/>
        <v>0</v>
      </c>
      <c r="G205" s="51">
        <f>D205-E205</f>
        <v>3750000</v>
      </c>
      <c r="H205" s="106"/>
      <c r="I205" s="106"/>
      <c r="J205" s="78"/>
      <c r="K205" s="108"/>
    </row>
    <row r="206" spans="1:11" x14ac:dyDescent="0.25">
      <c r="A206" s="36">
        <v>32</v>
      </c>
      <c r="B206" s="37" t="s">
        <v>340</v>
      </c>
      <c r="C206" s="38" t="s">
        <v>31</v>
      </c>
      <c r="D206" s="39">
        <f>SUM(D207:D214)</f>
        <v>218256750</v>
      </c>
      <c r="E206" s="39">
        <f>SUM(E207:E214)</f>
        <v>0</v>
      </c>
      <c r="F206" s="41">
        <f t="shared" si="15"/>
        <v>0</v>
      </c>
      <c r="G206" s="68">
        <f>SUM(G207:G214)</f>
        <v>218256750</v>
      </c>
      <c r="H206" s="120"/>
      <c r="I206" s="43"/>
      <c r="J206" s="44"/>
      <c r="K206" s="108"/>
    </row>
    <row r="207" spans="1:11" x14ac:dyDescent="0.25">
      <c r="A207" s="54" t="s">
        <v>194</v>
      </c>
      <c r="B207" s="55" t="s">
        <v>195</v>
      </c>
      <c r="C207" s="56" t="s">
        <v>48</v>
      </c>
      <c r="D207" s="57">
        <v>8644750</v>
      </c>
      <c r="E207" s="58">
        <v>0</v>
      </c>
      <c r="F207" s="50">
        <f t="shared" si="15"/>
        <v>0</v>
      </c>
      <c r="G207" s="51">
        <f t="shared" ref="G207:G214" si="17">D207-E207</f>
        <v>8644750</v>
      </c>
      <c r="H207" s="59"/>
      <c r="I207" s="59"/>
      <c r="J207" s="78"/>
      <c r="K207" s="108"/>
    </row>
    <row r="208" spans="1:11" x14ac:dyDescent="0.25">
      <c r="A208" s="54" t="s">
        <v>196</v>
      </c>
      <c r="B208" s="55" t="s">
        <v>235</v>
      </c>
      <c r="C208" s="56" t="s">
        <v>72</v>
      </c>
      <c r="D208" s="57">
        <v>275000</v>
      </c>
      <c r="E208" s="58">
        <v>0</v>
      </c>
      <c r="F208" s="50">
        <f t="shared" si="15"/>
        <v>0</v>
      </c>
      <c r="G208" s="51">
        <f t="shared" si="17"/>
        <v>275000</v>
      </c>
      <c r="H208" s="59"/>
      <c r="I208" s="59"/>
      <c r="J208" s="78"/>
      <c r="K208" s="108"/>
    </row>
    <row r="209" spans="1:11" x14ac:dyDescent="0.25">
      <c r="A209" s="54" t="s">
        <v>200</v>
      </c>
      <c r="B209" s="55" t="s">
        <v>237</v>
      </c>
      <c r="C209" s="56" t="s">
        <v>63</v>
      </c>
      <c r="D209" s="57">
        <v>13500000</v>
      </c>
      <c r="E209" s="58">
        <v>0</v>
      </c>
      <c r="F209" s="50">
        <f t="shared" si="15"/>
        <v>0</v>
      </c>
      <c r="G209" s="51">
        <f t="shared" si="17"/>
        <v>13500000</v>
      </c>
      <c r="H209" s="59"/>
      <c r="I209" s="59"/>
      <c r="J209" s="78"/>
      <c r="K209" s="108"/>
    </row>
    <row r="210" spans="1:11" x14ac:dyDescent="0.25">
      <c r="A210" s="54" t="s">
        <v>202</v>
      </c>
      <c r="B210" s="55" t="s">
        <v>231</v>
      </c>
      <c r="C210" s="56" t="s">
        <v>154</v>
      </c>
      <c r="D210" s="57">
        <v>2100000</v>
      </c>
      <c r="E210" s="58">
        <v>0</v>
      </c>
      <c r="F210" s="50">
        <f t="shared" si="15"/>
        <v>0</v>
      </c>
      <c r="G210" s="51">
        <f t="shared" si="17"/>
        <v>2100000</v>
      </c>
      <c r="H210" s="59"/>
      <c r="I210" s="59"/>
      <c r="J210" s="78"/>
      <c r="K210" s="108"/>
    </row>
    <row r="211" spans="1:11" ht="30" x14ac:dyDescent="0.25">
      <c r="A211" s="54" t="s">
        <v>204</v>
      </c>
      <c r="B211" s="55" t="s">
        <v>222</v>
      </c>
      <c r="C211" s="56" t="s">
        <v>65</v>
      </c>
      <c r="D211" s="57">
        <v>10550000</v>
      </c>
      <c r="E211" s="58">
        <v>0</v>
      </c>
      <c r="F211" s="50">
        <f t="shared" si="15"/>
        <v>0</v>
      </c>
      <c r="G211" s="51">
        <f t="shared" si="17"/>
        <v>10550000</v>
      </c>
      <c r="H211" s="59"/>
      <c r="I211" s="59"/>
      <c r="J211" s="78"/>
      <c r="K211" s="108"/>
    </row>
    <row r="212" spans="1:11" x14ac:dyDescent="0.25">
      <c r="A212" s="54" t="s">
        <v>206</v>
      </c>
      <c r="B212" s="55" t="s">
        <v>245</v>
      </c>
      <c r="C212" s="56" t="s">
        <v>83</v>
      </c>
      <c r="D212" s="57">
        <v>150000000</v>
      </c>
      <c r="E212" s="58">
        <v>0</v>
      </c>
      <c r="F212" s="50">
        <f t="shared" si="15"/>
        <v>0</v>
      </c>
      <c r="G212" s="51">
        <f t="shared" si="17"/>
        <v>150000000</v>
      </c>
      <c r="H212" s="59"/>
      <c r="I212" s="59"/>
      <c r="J212" s="78"/>
      <c r="K212" s="108"/>
    </row>
    <row r="213" spans="1:11" x14ac:dyDescent="0.25">
      <c r="A213" s="54" t="s">
        <v>208</v>
      </c>
      <c r="B213" s="55" t="s">
        <v>225</v>
      </c>
      <c r="C213" s="56" t="s">
        <v>74</v>
      </c>
      <c r="D213" s="57">
        <v>24187000</v>
      </c>
      <c r="E213" s="58">
        <v>0</v>
      </c>
      <c r="F213" s="50">
        <f t="shared" si="15"/>
        <v>0</v>
      </c>
      <c r="G213" s="51">
        <f t="shared" si="17"/>
        <v>24187000</v>
      </c>
      <c r="H213" s="59"/>
      <c r="I213" s="59"/>
      <c r="J213" s="78"/>
      <c r="K213" s="108"/>
    </row>
    <row r="214" spans="1:11" x14ac:dyDescent="0.25">
      <c r="A214" s="70" t="s">
        <v>210</v>
      </c>
      <c r="B214" s="71" t="s">
        <v>238</v>
      </c>
      <c r="C214" s="72" t="s">
        <v>68</v>
      </c>
      <c r="D214" s="73">
        <v>9000000</v>
      </c>
      <c r="E214" s="58">
        <v>0</v>
      </c>
      <c r="F214" s="75">
        <f t="shared" si="15"/>
        <v>0</v>
      </c>
      <c r="G214" s="76">
        <f t="shared" si="17"/>
        <v>9000000</v>
      </c>
      <c r="H214" s="77"/>
      <c r="I214" s="77"/>
      <c r="J214" s="79"/>
      <c r="K214" s="108"/>
    </row>
    <row r="215" spans="1:11" x14ac:dyDescent="0.25">
      <c r="A215" s="36">
        <v>33</v>
      </c>
      <c r="B215" s="37" t="s">
        <v>341</v>
      </c>
      <c r="C215" s="38" t="s">
        <v>32</v>
      </c>
      <c r="D215" s="39">
        <f>SUM(D216:D220)</f>
        <v>238855169</v>
      </c>
      <c r="E215" s="39">
        <f>SUM(E216:E220)</f>
        <v>0</v>
      </c>
      <c r="F215" s="41">
        <f t="shared" si="15"/>
        <v>0</v>
      </c>
      <c r="G215" s="39">
        <f>SUM(G216:G220)</f>
        <v>238855169</v>
      </c>
      <c r="H215" s="120"/>
      <c r="I215" s="43"/>
      <c r="J215" s="44"/>
      <c r="K215" s="108"/>
    </row>
    <row r="216" spans="1:11" x14ac:dyDescent="0.25">
      <c r="A216" s="54" t="s">
        <v>194</v>
      </c>
      <c r="B216" s="55" t="s">
        <v>195</v>
      </c>
      <c r="C216" s="56" t="s">
        <v>48</v>
      </c>
      <c r="D216" s="57">
        <v>5947069</v>
      </c>
      <c r="E216" s="58">
        <v>0</v>
      </c>
      <c r="F216" s="50">
        <v>0</v>
      </c>
      <c r="G216" s="51">
        <f>D216-E216</f>
        <v>5947069</v>
      </c>
      <c r="H216" s="59"/>
      <c r="I216" s="59"/>
      <c r="J216" s="78"/>
      <c r="K216" s="108"/>
    </row>
    <row r="217" spans="1:11" x14ac:dyDescent="0.25">
      <c r="A217" s="54" t="s">
        <v>196</v>
      </c>
      <c r="B217" s="55" t="s">
        <v>197</v>
      </c>
      <c r="C217" s="56" t="s">
        <v>49</v>
      </c>
      <c r="D217" s="57">
        <v>202938100</v>
      </c>
      <c r="E217" s="58">
        <v>0</v>
      </c>
      <c r="F217" s="50">
        <f>E217/D217*100</f>
        <v>0</v>
      </c>
      <c r="G217" s="51">
        <f>D217-E217</f>
        <v>202938100</v>
      </c>
      <c r="H217" s="59"/>
      <c r="I217" s="59"/>
      <c r="J217" s="78"/>
      <c r="K217" s="108"/>
    </row>
    <row r="218" spans="1:11" x14ac:dyDescent="0.25">
      <c r="A218" s="54" t="s">
        <v>200</v>
      </c>
      <c r="B218" s="55" t="s">
        <v>235</v>
      </c>
      <c r="C218" s="56" t="s">
        <v>72</v>
      </c>
      <c r="D218" s="57">
        <v>220000</v>
      </c>
      <c r="E218" s="58">
        <v>0</v>
      </c>
      <c r="F218" s="50">
        <f>E218/D218*100</f>
        <v>0</v>
      </c>
      <c r="G218" s="51">
        <f>D218-E218</f>
        <v>220000</v>
      </c>
      <c r="H218" s="59"/>
      <c r="I218" s="59"/>
      <c r="J218" s="78"/>
      <c r="K218" s="108"/>
    </row>
    <row r="219" spans="1:11" x14ac:dyDescent="0.25">
      <c r="A219" s="81" t="s">
        <v>202</v>
      </c>
      <c r="B219" s="82" t="s">
        <v>273</v>
      </c>
      <c r="C219" s="83" t="s">
        <v>100</v>
      </c>
      <c r="D219" s="84">
        <v>80000</v>
      </c>
      <c r="E219" s="58">
        <v>0</v>
      </c>
      <c r="F219" s="50">
        <f>E219/D219*100</f>
        <v>0</v>
      </c>
      <c r="G219" s="51">
        <f>D219-E219</f>
        <v>80000</v>
      </c>
      <c r="H219" s="88"/>
      <c r="I219" s="88"/>
      <c r="J219" s="89"/>
      <c r="K219" s="108"/>
    </row>
    <row r="220" spans="1:11" s="103" customFormat="1" x14ac:dyDescent="0.25">
      <c r="A220" s="70" t="s">
        <v>204</v>
      </c>
      <c r="B220" s="71" t="s">
        <v>225</v>
      </c>
      <c r="C220" s="72" t="s">
        <v>74</v>
      </c>
      <c r="D220" s="73">
        <v>29670000</v>
      </c>
      <c r="E220" s="74">
        <v>0</v>
      </c>
      <c r="F220" s="75">
        <f t="shared" ref="F220:F240" si="18">E220/D220*100</f>
        <v>0</v>
      </c>
      <c r="G220" s="76">
        <f>D220-E220</f>
        <v>29670000</v>
      </c>
      <c r="H220" s="77"/>
      <c r="I220" s="77"/>
      <c r="J220" s="79"/>
      <c r="K220" s="104"/>
    </row>
    <row r="221" spans="1:11" x14ac:dyDescent="0.25">
      <c r="A221" s="91" t="s">
        <v>119</v>
      </c>
      <c r="B221" s="92" t="s">
        <v>284</v>
      </c>
      <c r="C221" s="93" t="s">
        <v>185</v>
      </c>
      <c r="D221" s="94">
        <f>D222+D234+D244</f>
        <v>2464906700</v>
      </c>
      <c r="E221" s="94">
        <f>E222+E234+E244</f>
        <v>25752000</v>
      </c>
      <c r="F221" s="96">
        <f t="shared" si="18"/>
        <v>1.0447454258613522</v>
      </c>
      <c r="G221" s="94">
        <f>G222+G234+G244</f>
        <v>2439154700</v>
      </c>
      <c r="H221" s="118"/>
      <c r="I221" s="118"/>
      <c r="J221" s="99"/>
      <c r="K221" s="108"/>
    </row>
    <row r="222" spans="1:11" s="103" customFormat="1" x14ac:dyDescent="0.25">
      <c r="A222" s="36">
        <v>34</v>
      </c>
      <c r="B222" s="37" t="s">
        <v>342</v>
      </c>
      <c r="C222" s="38" t="s">
        <v>33</v>
      </c>
      <c r="D222" s="39">
        <f>SUM(D223:D233)</f>
        <v>509698900</v>
      </c>
      <c r="E222" s="39">
        <f>SUM(E223:E233)</f>
        <v>17485000</v>
      </c>
      <c r="F222" s="42">
        <f t="shared" si="18"/>
        <v>3.4304566872716422</v>
      </c>
      <c r="G222" s="39">
        <f>SUM(G223:G233)</f>
        <v>492213900</v>
      </c>
      <c r="H222" s="134"/>
      <c r="I222" s="43"/>
      <c r="J222" s="44"/>
      <c r="K222" s="104"/>
    </row>
    <row r="223" spans="1:11" s="103" customFormat="1" x14ac:dyDescent="0.25">
      <c r="A223" s="54" t="s">
        <v>194</v>
      </c>
      <c r="B223" s="55" t="s">
        <v>195</v>
      </c>
      <c r="C223" s="56" t="s">
        <v>48</v>
      </c>
      <c r="D223" s="57">
        <v>12626300</v>
      </c>
      <c r="E223" s="58">
        <v>1850000</v>
      </c>
      <c r="F223" s="50">
        <f t="shared" si="18"/>
        <v>14.651956630208375</v>
      </c>
      <c r="G223" s="51">
        <f t="shared" ref="G223:G233" si="19">D223-E223</f>
        <v>10776300</v>
      </c>
      <c r="H223" s="59"/>
      <c r="I223" s="59"/>
      <c r="J223" s="78"/>
      <c r="K223" s="104"/>
    </row>
    <row r="224" spans="1:11" s="103" customFormat="1" x14ac:dyDescent="0.25">
      <c r="A224" s="54" t="s">
        <v>196</v>
      </c>
      <c r="B224" s="55" t="s">
        <v>197</v>
      </c>
      <c r="C224" s="56" t="s">
        <v>378</v>
      </c>
      <c r="D224" s="57">
        <v>10101600</v>
      </c>
      <c r="E224" s="58">
        <v>1050000</v>
      </c>
      <c r="F224" s="50">
        <f t="shared" si="18"/>
        <v>10.394392967450701</v>
      </c>
      <c r="G224" s="51">
        <f t="shared" si="19"/>
        <v>9051600</v>
      </c>
      <c r="H224" s="59"/>
      <c r="I224" s="59"/>
      <c r="J224" s="78"/>
      <c r="K224" s="104"/>
    </row>
    <row r="225" spans="1:11" x14ac:dyDescent="0.25">
      <c r="A225" s="54" t="s">
        <v>200</v>
      </c>
      <c r="B225" s="55" t="s">
        <v>235</v>
      </c>
      <c r="C225" s="56" t="s">
        <v>72</v>
      </c>
      <c r="D225" s="57">
        <v>836000</v>
      </c>
      <c r="E225" s="58">
        <v>440000</v>
      </c>
      <c r="F225" s="50">
        <f t="shared" si="18"/>
        <v>52.631578947368418</v>
      </c>
      <c r="G225" s="51">
        <f t="shared" si="19"/>
        <v>396000</v>
      </c>
      <c r="H225" s="106"/>
      <c r="I225" s="106"/>
      <c r="J225" s="78"/>
      <c r="K225" s="108"/>
    </row>
    <row r="226" spans="1:11" x14ac:dyDescent="0.25">
      <c r="A226" s="54" t="s">
        <v>202</v>
      </c>
      <c r="B226" s="55" t="s">
        <v>237</v>
      </c>
      <c r="C226" s="56" t="s">
        <v>63</v>
      </c>
      <c r="D226" s="57">
        <v>111620000</v>
      </c>
      <c r="E226" s="58">
        <v>1860000</v>
      </c>
      <c r="F226" s="50">
        <f t="shared" si="18"/>
        <v>1.6663680344024367</v>
      </c>
      <c r="G226" s="51">
        <f t="shared" si="19"/>
        <v>109760000</v>
      </c>
      <c r="H226" s="59"/>
      <c r="I226" s="59"/>
      <c r="J226" s="78"/>
      <c r="K226" s="108"/>
    </row>
    <row r="227" spans="1:11" x14ac:dyDescent="0.25">
      <c r="A227" s="54" t="s">
        <v>204</v>
      </c>
      <c r="B227" s="55" t="s">
        <v>231</v>
      </c>
      <c r="C227" s="56" t="s">
        <v>379</v>
      </c>
      <c r="D227" s="57">
        <v>2750000</v>
      </c>
      <c r="E227" s="58">
        <v>0</v>
      </c>
      <c r="F227" s="50">
        <f t="shared" si="18"/>
        <v>0</v>
      </c>
      <c r="G227" s="51">
        <f t="shared" si="19"/>
        <v>2750000</v>
      </c>
      <c r="H227" s="59"/>
      <c r="I227" s="59"/>
      <c r="J227" s="78"/>
      <c r="K227" s="108"/>
    </row>
    <row r="228" spans="1:11" ht="30" x14ac:dyDescent="0.25">
      <c r="A228" s="54" t="s">
        <v>206</v>
      </c>
      <c r="B228" s="55" t="s">
        <v>222</v>
      </c>
      <c r="C228" s="56" t="s">
        <v>380</v>
      </c>
      <c r="D228" s="57">
        <v>70800000</v>
      </c>
      <c r="E228" s="58">
        <v>0</v>
      </c>
      <c r="F228" s="50">
        <f t="shared" si="18"/>
        <v>0</v>
      </c>
      <c r="G228" s="51">
        <f t="shared" si="19"/>
        <v>70800000</v>
      </c>
      <c r="H228" s="59"/>
      <c r="I228" s="59"/>
      <c r="J228" s="78"/>
      <c r="K228" s="108"/>
    </row>
    <row r="229" spans="1:11" ht="30" x14ac:dyDescent="0.25">
      <c r="A229" s="54" t="s">
        <v>208</v>
      </c>
      <c r="B229" s="55" t="s">
        <v>267</v>
      </c>
      <c r="C229" s="56" t="s">
        <v>99</v>
      </c>
      <c r="D229" s="57">
        <v>89600000</v>
      </c>
      <c r="E229" s="58">
        <v>0</v>
      </c>
      <c r="F229" s="50">
        <f t="shared" si="18"/>
        <v>0</v>
      </c>
      <c r="G229" s="51">
        <f t="shared" si="19"/>
        <v>89600000</v>
      </c>
      <c r="H229" s="59"/>
      <c r="I229" s="59"/>
      <c r="J229" s="78"/>
      <c r="K229" s="108"/>
    </row>
    <row r="230" spans="1:11" x14ac:dyDescent="0.25">
      <c r="A230" s="54" t="s">
        <v>210</v>
      </c>
      <c r="B230" s="55" t="s">
        <v>255</v>
      </c>
      <c r="C230" s="56" t="s">
        <v>88</v>
      </c>
      <c r="D230" s="57">
        <v>136600000</v>
      </c>
      <c r="E230" s="58">
        <v>0</v>
      </c>
      <c r="F230" s="50">
        <f t="shared" si="18"/>
        <v>0</v>
      </c>
      <c r="G230" s="51">
        <f t="shared" si="19"/>
        <v>136600000</v>
      </c>
      <c r="H230" s="59"/>
      <c r="I230" s="59"/>
      <c r="J230" s="78"/>
      <c r="K230" s="108"/>
    </row>
    <row r="231" spans="1:11" x14ac:dyDescent="0.25">
      <c r="A231" s="54" t="s">
        <v>212</v>
      </c>
      <c r="B231" s="55" t="s">
        <v>272</v>
      </c>
      <c r="C231" s="56" t="s">
        <v>157</v>
      </c>
      <c r="D231" s="57">
        <v>13800000</v>
      </c>
      <c r="E231" s="58">
        <v>2550000</v>
      </c>
      <c r="F231" s="50">
        <f t="shared" si="18"/>
        <v>18.478260869565215</v>
      </c>
      <c r="G231" s="51">
        <f t="shared" si="19"/>
        <v>11250000</v>
      </c>
      <c r="H231" s="121"/>
      <c r="I231" s="121"/>
      <c r="J231" s="122"/>
      <c r="K231" s="108"/>
    </row>
    <row r="232" spans="1:11" x14ac:dyDescent="0.25">
      <c r="A232" s="54" t="s">
        <v>214</v>
      </c>
      <c r="B232" s="55" t="s">
        <v>225</v>
      </c>
      <c r="C232" s="56" t="s">
        <v>74</v>
      </c>
      <c r="D232" s="57">
        <v>39965000</v>
      </c>
      <c r="E232" s="58">
        <v>6585000</v>
      </c>
      <c r="F232" s="50">
        <f t="shared" si="18"/>
        <v>16.476917302639809</v>
      </c>
      <c r="G232" s="51">
        <f t="shared" si="19"/>
        <v>33380000</v>
      </c>
      <c r="H232" s="106"/>
      <c r="I232" s="106"/>
      <c r="J232" s="78"/>
      <c r="K232" s="108"/>
    </row>
    <row r="233" spans="1:11" x14ac:dyDescent="0.25">
      <c r="A233" s="70" t="s">
        <v>216</v>
      </c>
      <c r="B233" s="71" t="s">
        <v>238</v>
      </c>
      <c r="C233" s="72" t="s">
        <v>68</v>
      </c>
      <c r="D233" s="73">
        <v>21000000</v>
      </c>
      <c r="E233" s="74">
        <v>3150000</v>
      </c>
      <c r="F233" s="75">
        <f t="shared" si="18"/>
        <v>15</v>
      </c>
      <c r="G233" s="76">
        <f t="shared" si="19"/>
        <v>17850000</v>
      </c>
      <c r="H233" s="77"/>
      <c r="I233" s="77"/>
      <c r="J233" s="79"/>
      <c r="K233" s="108"/>
    </row>
    <row r="234" spans="1:11" x14ac:dyDescent="0.25">
      <c r="A234" s="36">
        <v>35</v>
      </c>
      <c r="B234" s="37" t="s">
        <v>343</v>
      </c>
      <c r="C234" s="38" t="s">
        <v>34</v>
      </c>
      <c r="D234" s="39">
        <f>SUM(D235:D243)</f>
        <v>333160800</v>
      </c>
      <c r="E234" s="39">
        <f>SUM(E235:E243)</f>
        <v>8267000</v>
      </c>
      <c r="F234" s="42">
        <f t="shared" si="18"/>
        <v>2.4813843645470892</v>
      </c>
      <c r="G234" s="39">
        <f>SUM(G235:G243)</f>
        <v>324893800</v>
      </c>
      <c r="H234" s="134"/>
      <c r="I234" s="43"/>
      <c r="J234" s="44"/>
      <c r="K234" s="108"/>
    </row>
    <row r="235" spans="1:11" x14ac:dyDescent="0.25">
      <c r="A235" s="54" t="s">
        <v>194</v>
      </c>
      <c r="B235" s="55" t="s">
        <v>195</v>
      </c>
      <c r="C235" s="56" t="s">
        <v>48</v>
      </c>
      <c r="D235" s="57">
        <v>6198980</v>
      </c>
      <c r="E235" s="58">
        <v>1450000</v>
      </c>
      <c r="F235" s="50">
        <f t="shared" si="18"/>
        <v>23.390944961913089</v>
      </c>
      <c r="G235" s="51">
        <f t="shared" ref="G235:G243" si="20">D235-E235</f>
        <v>4748980</v>
      </c>
      <c r="H235" s="59"/>
      <c r="I235" s="59"/>
      <c r="J235" s="78"/>
      <c r="K235" s="108"/>
    </row>
    <row r="236" spans="1:11" x14ac:dyDescent="0.25">
      <c r="A236" s="54" t="s">
        <v>196</v>
      </c>
      <c r="B236" s="55" t="s">
        <v>197</v>
      </c>
      <c r="C236" s="56" t="s">
        <v>49</v>
      </c>
      <c r="D236" s="57">
        <v>33086820</v>
      </c>
      <c r="E236" s="58">
        <v>750000</v>
      </c>
      <c r="F236" s="50">
        <f t="shared" si="18"/>
        <v>2.2667636237027313</v>
      </c>
      <c r="G236" s="51">
        <f t="shared" si="20"/>
        <v>32336820</v>
      </c>
      <c r="H236" s="59"/>
      <c r="I236" s="59"/>
      <c r="J236" s="78"/>
      <c r="K236" s="108"/>
    </row>
    <row r="237" spans="1:11" x14ac:dyDescent="0.25">
      <c r="A237" s="54" t="s">
        <v>200</v>
      </c>
      <c r="B237" s="55" t="s">
        <v>235</v>
      </c>
      <c r="C237" s="56" t="s">
        <v>72</v>
      </c>
      <c r="D237" s="57">
        <v>231000</v>
      </c>
      <c r="E237" s="58">
        <v>0</v>
      </c>
      <c r="F237" s="50">
        <f t="shared" si="18"/>
        <v>0</v>
      </c>
      <c r="G237" s="51">
        <f t="shared" si="20"/>
        <v>231000</v>
      </c>
      <c r="H237" s="59"/>
      <c r="I237" s="59"/>
      <c r="J237" s="78"/>
      <c r="K237" s="108"/>
    </row>
    <row r="238" spans="1:11" x14ac:dyDescent="0.25">
      <c r="A238" s="54" t="s">
        <v>202</v>
      </c>
      <c r="B238" s="55" t="s">
        <v>237</v>
      </c>
      <c r="C238" s="56" t="s">
        <v>63</v>
      </c>
      <c r="D238" s="57">
        <v>72975000</v>
      </c>
      <c r="E238" s="58">
        <v>3102000</v>
      </c>
      <c r="F238" s="50">
        <f t="shared" si="18"/>
        <v>4.2507708119218908</v>
      </c>
      <c r="G238" s="51">
        <f t="shared" si="20"/>
        <v>69873000</v>
      </c>
      <c r="H238" s="59"/>
      <c r="I238" s="59"/>
      <c r="J238" s="78"/>
      <c r="K238" s="108"/>
    </row>
    <row r="239" spans="1:11" x14ac:dyDescent="0.25">
      <c r="A239" s="54" t="s">
        <v>204</v>
      </c>
      <c r="B239" s="55" t="s">
        <v>231</v>
      </c>
      <c r="C239" s="56" t="s">
        <v>64</v>
      </c>
      <c r="D239" s="57">
        <v>2400000</v>
      </c>
      <c r="E239" s="58">
        <v>0</v>
      </c>
      <c r="F239" s="50">
        <f t="shared" si="18"/>
        <v>0</v>
      </c>
      <c r="G239" s="51">
        <f t="shared" si="20"/>
        <v>2400000</v>
      </c>
      <c r="H239" s="59"/>
      <c r="I239" s="59"/>
      <c r="J239" s="78"/>
      <c r="K239" s="108"/>
    </row>
    <row r="240" spans="1:11" ht="30" x14ac:dyDescent="0.25">
      <c r="A240" s="54" t="s">
        <v>206</v>
      </c>
      <c r="B240" s="55" t="s">
        <v>222</v>
      </c>
      <c r="C240" s="56" t="s">
        <v>65</v>
      </c>
      <c r="D240" s="57">
        <v>127100000</v>
      </c>
      <c r="E240" s="58">
        <v>0</v>
      </c>
      <c r="F240" s="50">
        <f t="shared" si="18"/>
        <v>0</v>
      </c>
      <c r="G240" s="51">
        <f t="shared" si="20"/>
        <v>127100000</v>
      </c>
      <c r="H240" s="59"/>
      <c r="I240" s="59"/>
      <c r="J240" s="78"/>
      <c r="K240" s="108"/>
    </row>
    <row r="241" spans="1:12" x14ac:dyDescent="0.25">
      <c r="A241" s="54" t="s">
        <v>208</v>
      </c>
      <c r="B241" s="55" t="s">
        <v>256</v>
      </c>
      <c r="C241" s="56" t="s">
        <v>89</v>
      </c>
      <c r="D241" s="57">
        <v>5400000</v>
      </c>
      <c r="E241" s="58">
        <v>1350000</v>
      </c>
      <c r="F241" s="50">
        <v>0</v>
      </c>
      <c r="G241" s="51">
        <f t="shared" si="20"/>
        <v>4050000</v>
      </c>
      <c r="H241" s="59"/>
      <c r="I241" s="59"/>
      <c r="J241" s="78"/>
      <c r="K241" s="108"/>
    </row>
    <row r="242" spans="1:12" x14ac:dyDescent="0.25">
      <c r="A242" s="54" t="s">
        <v>210</v>
      </c>
      <c r="B242" s="55" t="s">
        <v>225</v>
      </c>
      <c r="C242" s="56" t="s">
        <v>74</v>
      </c>
      <c r="D242" s="57">
        <v>64019000</v>
      </c>
      <c r="E242" s="58">
        <v>1615000</v>
      </c>
      <c r="F242" s="50">
        <f t="shared" ref="F242:F305" si="21">E242/D242*100</f>
        <v>2.5226885768287537</v>
      </c>
      <c r="G242" s="51">
        <f t="shared" si="20"/>
        <v>62404000</v>
      </c>
      <c r="H242" s="106"/>
      <c r="I242" s="106"/>
      <c r="J242" s="78"/>
      <c r="K242" s="108"/>
    </row>
    <row r="243" spans="1:12" x14ac:dyDescent="0.25">
      <c r="A243" s="70" t="s">
        <v>212</v>
      </c>
      <c r="B243" s="71" t="s">
        <v>238</v>
      </c>
      <c r="C243" s="72" t="s">
        <v>68</v>
      </c>
      <c r="D243" s="73">
        <v>21750000</v>
      </c>
      <c r="E243" s="74">
        <v>0</v>
      </c>
      <c r="F243" s="75">
        <f t="shared" si="21"/>
        <v>0</v>
      </c>
      <c r="G243" s="76">
        <f t="shared" si="20"/>
        <v>21750000</v>
      </c>
      <c r="H243" s="77"/>
      <c r="I243" s="77"/>
      <c r="J243" s="79"/>
      <c r="K243" s="108"/>
    </row>
    <row r="244" spans="1:12" x14ac:dyDescent="0.25">
      <c r="A244" s="36">
        <v>36</v>
      </c>
      <c r="B244" s="37" t="s">
        <v>344</v>
      </c>
      <c r="C244" s="38" t="s">
        <v>35</v>
      </c>
      <c r="D244" s="39">
        <f>SUM(D245:D259)</f>
        <v>1622047000</v>
      </c>
      <c r="E244" s="39">
        <f>SUM(E245:E259)</f>
        <v>0</v>
      </c>
      <c r="F244" s="42">
        <f t="shared" si="21"/>
        <v>0</v>
      </c>
      <c r="G244" s="39">
        <f>SUM(G245:G259)</f>
        <v>1622047000</v>
      </c>
      <c r="H244" s="134"/>
      <c r="I244" s="43"/>
      <c r="J244" s="44"/>
      <c r="K244" s="108"/>
    </row>
    <row r="245" spans="1:12" x14ac:dyDescent="0.25">
      <c r="A245" s="54" t="s">
        <v>194</v>
      </c>
      <c r="B245" s="55" t="s">
        <v>195</v>
      </c>
      <c r="C245" s="56" t="s">
        <v>48</v>
      </c>
      <c r="D245" s="57">
        <v>16158240</v>
      </c>
      <c r="E245" s="58">
        <v>0</v>
      </c>
      <c r="F245" s="50">
        <f t="shared" si="21"/>
        <v>0</v>
      </c>
      <c r="G245" s="51">
        <f t="shared" ref="G245:G259" si="22">D245-E245</f>
        <v>16158240</v>
      </c>
      <c r="H245" s="59"/>
      <c r="I245" s="59"/>
      <c r="J245" s="78"/>
      <c r="K245" s="108"/>
    </row>
    <row r="246" spans="1:12" x14ac:dyDescent="0.25">
      <c r="A246" s="54" t="s">
        <v>196</v>
      </c>
      <c r="B246" s="55" t="s">
        <v>197</v>
      </c>
      <c r="C246" s="56" t="s">
        <v>49</v>
      </c>
      <c r="D246" s="57">
        <v>14554000</v>
      </c>
      <c r="E246" s="58">
        <v>0</v>
      </c>
      <c r="F246" s="50">
        <f t="shared" si="21"/>
        <v>0</v>
      </c>
      <c r="G246" s="51">
        <f t="shared" si="22"/>
        <v>14554000</v>
      </c>
      <c r="H246" s="59"/>
      <c r="I246" s="59"/>
      <c r="J246" s="78"/>
      <c r="K246" s="108"/>
    </row>
    <row r="247" spans="1:12" x14ac:dyDescent="0.25">
      <c r="A247" s="54" t="s">
        <v>200</v>
      </c>
      <c r="B247" s="55" t="s">
        <v>235</v>
      </c>
      <c r="C247" s="56" t="s">
        <v>381</v>
      </c>
      <c r="D247" s="57">
        <v>1100000</v>
      </c>
      <c r="E247" s="58">
        <v>0</v>
      </c>
      <c r="F247" s="50">
        <f t="shared" si="21"/>
        <v>0</v>
      </c>
      <c r="G247" s="51">
        <f t="shared" si="22"/>
        <v>1100000</v>
      </c>
      <c r="H247" s="59"/>
      <c r="I247" s="59"/>
      <c r="J247" s="78"/>
      <c r="K247" s="108"/>
    </row>
    <row r="248" spans="1:12" x14ac:dyDescent="0.25">
      <c r="A248" s="54" t="s">
        <v>202</v>
      </c>
      <c r="B248" s="55" t="s">
        <v>237</v>
      </c>
      <c r="C248" s="56" t="s">
        <v>63</v>
      </c>
      <c r="D248" s="57">
        <v>236250000</v>
      </c>
      <c r="E248" s="58">
        <v>0</v>
      </c>
      <c r="F248" s="50">
        <f t="shared" si="21"/>
        <v>0</v>
      </c>
      <c r="G248" s="51">
        <f t="shared" si="22"/>
        <v>236250000</v>
      </c>
      <c r="H248" s="59"/>
      <c r="I248" s="59"/>
      <c r="J248" s="78"/>
      <c r="K248" s="108"/>
    </row>
    <row r="249" spans="1:12" x14ac:dyDescent="0.25">
      <c r="A249" s="54" t="s">
        <v>204</v>
      </c>
      <c r="B249" s="55" t="s">
        <v>231</v>
      </c>
      <c r="C249" s="56" t="s">
        <v>379</v>
      </c>
      <c r="D249" s="57">
        <v>13200000</v>
      </c>
      <c r="E249" s="58">
        <v>0</v>
      </c>
      <c r="F249" s="50">
        <f t="shared" si="21"/>
        <v>0</v>
      </c>
      <c r="G249" s="51">
        <f t="shared" si="22"/>
        <v>13200000</v>
      </c>
      <c r="H249" s="59"/>
      <c r="I249" s="59"/>
      <c r="J249" s="78"/>
      <c r="K249" s="108"/>
    </row>
    <row r="250" spans="1:12" ht="30" x14ac:dyDescent="0.25">
      <c r="A250" s="54" t="s">
        <v>206</v>
      </c>
      <c r="B250" s="55" t="s">
        <v>222</v>
      </c>
      <c r="C250" s="56" t="s">
        <v>65</v>
      </c>
      <c r="D250" s="57">
        <v>44000000</v>
      </c>
      <c r="E250" s="58">
        <v>0</v>
      </c>
      <c r="F250" s="50">
        <f t="shared" si="21"/>
        <v>0</v>
      </c>
      <c r="G250" s="51">
        <f t="shared" si="22"/>
        <v>44000000</v>
      </c>
      <c r="H250" s="59"/>
      <c r="I250" s="59"/>
      <c r="J250" s="78"/>
      <c r="K250" s="108"/>
    </row>
    <row r="251" spans="1:12" ht="30" x14ac:dyDescent="0.25">
      <c r="A251" s="54" t="s">
        <v>208</v>
      </c>
      <c r="B251" s="55" t="s">
        <v>267</v>
      </c>
      <c r="C251" s="56" t="s">
        <v>99</v>
      </c>
      <c r="D251" s="57">
        <v>83200000</v>
      </c>
      <c r="E251" s="58">
        <v>0</v>
      </c>
      <c r="F251" s="50">
        <f t="shared" si="21"/>
        <v>0</v>
      </c>
      <c r="G251" s="51">
        <f t="shared" si="22"/>
        <v>83200000</v>
      </c>
      <c r="H251" s="59"/>
      <c r="I251" s="59"/>
      <c r="J251" s="78"/>
      <c r="K251" s="108"/>
    </row>
    <row r="252" spans="1:12" x14ac:dyDescent="0.25">
      <c r="A252" s="54" t="s">
        <v>210</v>
      </c>
      <c r="B252" s="55" t="s">
        <v>270</v>
      </c>
      <c r="C252" s="56" t="s">
        <v>102</v>
      </c>
      <c r="D252" s="57">
        <v>30000000</v>
      </c>
      <c r="E252" s="58">
        <v>0</v>
      </c>
      <c r="F252" s="50">
        <f t="shared" si="21"/>
        <v>0</v>
      </c>
      <c r="G252" s="51">
        <f t="shared" si="22"/>
        <v>30000000</v>
      </c>
      <c r="H252" s="59"/>
      <c r="I252" s="59"/>
      <c r="J252" s="78"/>
      <c r="K252" s="108"/>
    </row>
    <row r="253" spans="1:12" x14ac:dyDescent="0.25">
      <c r="A253" s="54" t="s">
        <v>212</v>
      </c>
      <c r="B253" s="55" t="s">
        <v>255</v>
      </c>
      <c r="C253" s="56" t="s">
        <v>88</v>
      </c>
      <c r="D253" s="57">
        <v>604000000</v>
      </c>
      <c r="E253" s="58">
        <v>0</v>
      </c>
      <c r="F253" s="50">
        <f t="shared" si="21"/>
        <v>0</v>
      </c>
      <c r="G253" s="51">
        <f t="shared" si="22"/>
        <v>604000000</v>
      </c>
      <c r="H253" s="59"/>
      <c r="I253" s="59"/>
      <c r="J253" s="78"/>
      <c r="K253" s="108"/>
    </row>
    <row r="254" spans="1:12" x14ac:dyDescent="0.25">
      <c r="A254" s="54" t="s">
        <v>214</v>
      </c>
      <c r="B254" s="55" t="s">
        <v>272</v>
      </c>
      <c r="C254" s="56" t="s">
        <v>157</v>
      </c>
      <c r="D254" s="57">
        <v>10050000</v>
      </c>
      <c r="E254" s="58">
        <v>0</v>
      </c>
      <c r="F254" s="50">
        <f t="shared" si="21"/>
        <v>0</v>
      </c>
      <c r="G254" s="51">
        <f t="shared" si="22"/>
        <v>10050000</v>
      </c>
      <c r="H254" s="106"/>
      <c r="I254" s="106"/>
      <c r="J254" s="78"/>
      <c r="K254" s="108"/>
    </row>
    <row r="255" spans="1:12" x14ac:dyDescent="0.25">
      <c r="A255" s="54" t="s">
        <v>216</v>
      </c>
      <c r="B255" s="55" t="s">
        <v>283</v>
      </c>
      <c r="C255" s="56" t="s">
        <v>105</v>
      </c>
      <c r="D255" s="57">
        <v>420909040</v>
      </c>
      <c r="E255" s="58">
        <v>0</v>
      </c>
      <c r="F255" s="50">
        <f t="shared" si="21"/>
        <v>0</v>
      </c>
      <c r="G255" s="51">
        <f t="shared" si="22"/>
        <v>420909040</v>
      </c>
      <c r="H255" s="59"/>
      <c r="I255" s="59"/>
      <c r="J255" s="78"/>
      <c r="K255" s="108"/>
    </row>
    <row r="256" spans="1:12" x14ac:dyDescent="0.25">
      <c r="A256" s="54" t="s">
        <v>218</v>
      </c>
      <c r="B256" s="55" t="s">
        <v>224</v>
      </c>
      <c r="C256" s="56" t="s">
        <v>67</v>
      </c>
      <c r="D256" s="57">
        <v>4270000</v>
      </c>
      <c r="E256" s="58">
        <v>0</v>
      </c>
      <c r="F256" s="50">
        <f t="shared" si="21"/>
        <v>0</v>
      </c>
      <c r="G256" s="51">
        <f t="shared" si="22"/>
        <v>4270000</v>
      </c>
      <c r="H256" s="59"/>
      <c r="I256" s="59"/>
      <c r="J256" s="78"/>
      <c r="K256" s="108"/>
      <c r="L256" s="3"/>
    </row>
    <row r="257" spans="1:12" x14ac:dyDescent="0.25">
      <c r="A257" s="54" t="s">
        <v>220</v>
      </c>
      <c r="B257" s="55" t="s">
        <v>280</v>
      </c>
      <c r="C257" s="56" t="s">
        <v>106</v>
      </c>
      <c r="D257" s="57">
        <v>9545450</v>
      </c>
      <c r="E257" s="58">
        <v>0</v>
      </c>
      <c r="F257" s="50">
        <f t="shared" si="21"/>
        <v>0</v>
      </c>
      <c r="G257" s="51">
        <f t="shared" si="22"/>
        <v>9545450</v>
      </c>
      <c r="H257" s="59"/>
      <c r="I257" s="59"/>
      <c r="J257" s="78"/>
      <c r="K257" s="108"/>
      <c r="L257" s="3"/>
    </row>
    <row r="258" spans="1:12" x14ac:dyDescent="0.25">
      <c r="A258" s="54" t="s">
        <v>251</v>
      </c>
      <c r="B258" s="55" t="s">
        <v>225</v>
      </c>
      <c r="C258" s="56" t="s">
        <v>74</v>
      </c>
      <c r="D258" s="57">
        <v>104810270</v>
      </c>
      <c r="E258" s="58">
        <v>0</v>
      </c>
      <c r="F258" s="50">
        <f t="shared" si="21"/>
        <v>0</v>
      </c>
      <c r="G258" s="51">
        <f t="shared" si="22"/>
        <v>104810270</v>
      </c>
      <c r="H258" s="59"/>
      <c r="I258" s="59"/>
      <c r="J258" s="78"/>
      <c r="K258" s="108"/>
      <c r="L258" s="3"/>
    </row>
    <row r="259" spans="1:12" x14ac:dyDescent="0.25">
      <c r="A259" s="70" t="s">
        <v>252</v>
      </c>
      <c r="B259" s="71" t="s">
        <v>238</v>
      </c>
      <c r="C259" s="72" t="s">
        <v>68</v>
      </c>
      <c r="D259" s="73">
        <v>30000000</v>
      </c>
      <c r="E259" s="74">
        <v>0</v>
      </c>
      <c r="F259" s="75">
        <f t="shared" si="21"/>
        <v>0</v>
      </c>
      <c r="G259" s="76">
        <f t="shared" si="22"/>
        <v>30000000</v>
      </c>
      <c r="H259" s="77"/>
      <c r="I259" s="77"/>
      <c r="J259" s="79"/>
      <c r="K259" s="108"/>
      <c r="L259" s="3"/>
    </row>
    <row r="260" spans="1:12" x14ac:dyDescent="0.25">
      <c r="A260" s="91" t="s">
        <v>117</v>
      </c>
      <c r="B260" s="92" t="s">
        <v>141</v>
      </c>
      <c r="C260" s="93" t="s">
        <v>186</v>
      </c>
      <c r="D260" s="94">
        <f>SUM(D261+D279+D293+D303)</f>
        <v>1540353297</v>
      </c>
      <c r="E260" s="94">
        <f>SUM(E261+E279+E293+E303)</f>
        <v>5538246</v>
      </c>
      <c r="F260" s="96">
        <f t="shared" si="21"/>
        <v>0.35954387936756566</v>
      </c>
      <c r="G260" s="94">
        <f>SUM(G261+G279+G293+G303)</f>
        <v>1534815051</v>
      </c>
      <c r="H260" s="118"/>
      <c r="I260" s="118"/>
      <c r="J260" s="99"/>
      <c r="K260" s="108"/>
      <c r="L260" s="3"/>
    </row>
    <row r="261" spans="1:12" x14ac:dyDescent="0.25">
      <c r="A261" s="36">
        <v>37</v>
      </c>
      <c r="B261" s="37" t="s">
        <v>345</v>
      </c>
      <c r="C261" s="38" t="s">
        <v>36</v>
      </c>
      <c r="D261" s="39">
        <f>SUM(D262:D278)</f>
        <v>445738906</v>
      </c>
      <c r="E261" s="39">
        <f>SUM(E262:E278)</f>
        <v>0</v>
      </c>
      <c r="F261" s="41">
        <f t="shared" si="21"/>
        <v>0</v>
      </c>
      <c r="G261" s="39">
        <f>SUM(G262:G278)</f>
        <v>445738906</v>
      </c>
      <c r="H261" s="120"/>
      <c r="I261" s="43"/>
      <c r="J261" s="44"/>
      <c r="K261" s="108"/>
      <c r="L261" s="3"/>
    </row>
    <row r="262" spans="1:12" x14ac:dyDescent="0.25">
      <c r="A262" s="54" t="s">
        <v>196</v>
      </c>
      <c r="B262" s="55" t="s">
        <v>195</v>
      </c>
      <c r="C262" s="56" t="s">
        <v>48</v>
      </c>
      <c r="D262" s="57">
        <v>6737800</v>
      </c>
      <c r="E262" s="58">
        <v>0</v>
      </c>
      <c r="F262" s="50">
        <f t="shared" si="21"/>
        <v>0</v>
      </c>
      <c r="G262" s="51">
        <f t="shared" ref="G262:G278" si="23">D262-E262</f>
        <v>6737800</v>
      </c>
      <c r="H262" s="59"/>
      <c r="I262" s="59"/>
      <c r="J262" s="78"/>
      <c r="K262" s="108"/>
      <c r="L262" s="3"/>
    </row>
    <row r="263" spans="1:12" x14ac:dyDescent="0.25">
      <c r="A263" s="54" t="s">
        <v>200</v>
      </c>
      <c r="B263" s="55" t="s">
        <v>197</v>
      </c>
      <c r="C263" s="56" t="s">
        <v>49</v>
      </c>
      <c r="D263" s="57">
        <v>6804076</v>
      </c>
      <c r="E263" s="58">
        <v>0</v>
      </c>
      <c r="F263" s="50">
        <f t="shared" si="21"/>
        <v>0</v>
      </c>
      <c r="G263" s="51">
        <f t="shared" si="23"/>
        <v>6804076</v>
      </c>
      <c r="H263" s="59"/>
      <c r="I263" s="59"/>
      <c r="J263" s="78"/>
      <c r="K263" s="108"/>
    </row>
    <row r="264" spans="1:12" x14ac:dyDescent="0.25">
      <c r="A264" s="54" t="s">
        <v>202</v>
      </c>
      <c r="B264" s="55" t="s">
        <v>235</v>
      </c>
      <c r="C264" s="56" t="s">
        <v>72</v>
      </c>
      <c r="D264" s="57">
        <v>660000</v>
      </c>
      <c r="E264" s="58">
        <v>0</v>
      </c>
      <c r="F264" s="50">
        <f t="shared" si="21"/>
        <v>0</v>
      </c>
      <c r="G264" s="51">
        <f t="shared" si="23"/>
        <v>660000</v>
      </c>
      <c r="H264" s="59"/>
      <c r="I264" s="59"/>
      <c r="J264" s="78"/>
      <c r="K264" s="108"/>
    </row>
    <row r="265" spans="1:12" x14ac:dyDescent="0.25">
      <c r="A265" s="54" t="s">
        <v>204</v>
      </c>
      <c r="B265" s="55" t="s">
        <v>237</v>
      </c>
      <c r="C265" s="56" t="s">
        <v>63</v>
      </c>
      <c r="D265" s="57">
        <v>7500000</v>
      </c>
      <c r="E265" s="58">
        <v>0</v>
      </c>
      <c r="F265" s="50">
        <f t="shared" si="21"/>
        <v>0</v>
      </c>
      <c r="G265" s="51">
        <f t="shared" si="23"/>
        <v>7500000</v>
      </c>
      <c r="H265" s="59"/>
      <c r="I265" s="59"/>
      <c r="J265" s="78"/>
      <c r="K265" s="108"/>
    </row>
    <row r="266" spans="1:12" x14ac:dyDescent="0.25">
      <c r="A266" s="54" t="s">
        <v>206</v>
      </c>
      <c r="B266" s="55" t="s">
        <v>231</v>
      </c>
      <c r="C266" s="56" t="s">
        <v>64</v>
      </c>
      <c r="D266" s="57">
        <v>40400000</v>
      </c>
      <c r="E266" s="58">
        <v>0</v>
      </c>
      <c r="F266" s="50">
        <f t="shared" si="21"/>
        <v>0</v>
      </c>
      <c r="G266" s="51">
        <f t="shared" si="23"/>
        <v>40400000</v>
      </c>
      <c r="H266" s="59"/>
      <c r="I266" s="59"/>
      <c r="J266" s="78"/>
      <c r="K266" s="108"/>
    </row>
    <row r="267" spans="1:12" x14ac:dyDescent="0.25">
      <c r="A267" s="54" t="s">
        <v>208</v>
      </c>
      <c r="B267" s="55" t="s">
        <v>285</v>
      </c>
      <c r="C267" s="56" t="s">
        <v>165</v>
      </c>
      <c r="D267" s="57">
        <v>25000000</v>
      </c>
      <c r="E267" s="58">
        <v>0</v>
      </c>
      <c r="F267" s="50">
        <f t="shared" si="21"/>
        <v>0</v>
      </c>
      <c r="G267" s="51">
        <f t="shared" si="23"/>
        <v>25000000</v>
      </c>
      <c r="H267" s="59"/>
      <c r="I267" s="59"/>
      <c r="J267" s="78"/>
      <c r="K267" s="108"/>
    </row>
    <row r="268" spans="1:12" ht="30" x14ac:dyDescent="0.25">
      <c r="A268" s="54" t="s">
        <v>210</v>
      </c>
      <c r="B268" s="55" t="s">
        <v>222</v>
      </c>
      <c r="C268" s="56" t="s">
        <v>65</v>
      </c>
      <c r="D268" s="57">
        <v>24150000</v>
      </c>
      <c r="E268" s="58">
        <v>0</v>
      </c>
      <c r="F268" s="50">
        <f t="shared" si="21"/>
        <v>0</v>
      </c>
      <c r="G268" s="51">
        <f t="shared" si="23"/>
        <v>24150000</v>
      </c>
      <c r="H268" s="59"/>
      <c r="I268" s="59"/>
      <c r="J268" s="78"/>
      <c r="K268" s="108"/>
    </row>
    <row r="269" spans="1:12" ht="30" x14ac:dyDescent="0.25">
      <c r="A269" s="54" t="s">
        <v>212</v>
      </c>
      <c r="B269" s="55" t="s">
        <v>267</v>
      </c>
      <c r="C269" s="56" t="s">
        <v>99</v>
      </c>
      <c r="D269" s="57">
        <v>41400000</v>
      </c>
      <c r="E269" s="58">
        <v>0</v>
      </c>
      <c r="F269" s="50">
        <f t="shared" si="21"/>
        <v>0</v>
      </c>
      <c r="G269" s="51">
        <f t="shared" si="23"/>
        <v>41400000</v>
      </c>
      <c r="H269" s="121"/>
      <c r="I269" s="121"/>
      <c r="J269" s="122"/>
      <c r="K269" s="108"/>
    </row>
    <row r="270" spans="1:12" x14ac:dyDescent="0.25">
      <c r="A270" s="54" t="s">
        <v>214</v>
      </c>
      <c r="B270" s="55" t="s">
        <v>286</v>
      </c>
      <c r="C270" s="56" t="s">
        <v>166</v>
      </c>
      <c r="D270" s="57">
        <v>6000000</v>
      </c>
      <c r="E270" s="58">
        <v>0</v>
      </c>
      <c r="F270" s="50">
        <f t="shared" si="21"/>
        <v>0</v>
      </c>
      <c r="G270" s="51">
        <f t="shared" si="23"/>
        <v>6000000</v>
      </c>
      <c r="H270" s="106"/>
      <c r="I270" s="106"/>
      <c r="J270" s="78"/>
      <c r="K270" s="108"/>
    </row>
    <row r="271" spans="1:12" x14ac:dyDescent="0.25">
      <c r="A271" s="54" t="s">
        <v>216</v>
      </c>
      <c r="B271" s="55" t="s">
        <v>272</v>
      </c>
      <c r="C271" s="56" t="s">
        <v>157</v>
      </c>
      <c r="D271" s="57">
        <v>750000</v>
      </c>
      <c r="E271" s="58">
        <v>0</v>
      </c>
      <c r="F271" s="50">
        <f t="shared" si="21"/>
        <v>0</v>
      </c>
      <c r="G271" s="51">
        <f t="shared" si="23"/>
        <v>750000</v>
      </c>
      <c r="H271" s="106"/>
      <c r="I271" s="106"/>
      <c r="J271" s="78"/>
      <c r="K271" s="108"/>
    </row>
    <row r="272" spans="1:12" x14ac:dyDescent="0.25">
      <c r="A272" s="54" t="s">
        <v>218</v>
      </c>
      <c r="B272" s="55" t="s">
        <v>283</v>
      </c>
      <c r="C272" s="56" t="s">
        <v>373</v>
      </c>
      <c r="D272" s="57">
        <v>123009040</v>
      </c>
      <c r="E272" s="58">
        <v>0</v>
      </c>
      <c r="F272" s="50">
        <f t="shared" si="21"/>
        <v>0</v>
      </c>
      <c r="G272" s="51">
        <f t="shared" si="23"/>
        <v>123009040</v>
      </c>
      <c r="H272" s="106"/>
      <c r="I272" s="106"/>
      <c r="J272" s="78"/>
      <c r="K272" s="108"/>
    </row>
    <row r="273" spans="1:11" x14ac:dyDescent="0.25">
      <c r="A273" s="54" t="s">
        <v>220</v>
      </c>
      <c r="B273" s="55" t="s">
        <v>223</v>
      </c>
      <c r="C273" s="56" t="s">
        <v>103</v>
      </c>
      <c r="D273" s="57">
        <v>4000000</v>
      </c>
      <c r="E273" s="58">
        <v>0</v>
      </c>
      <c r="F273" s="50">
        <f t="shared" si="21"/>
        <v>0</v>
      </c>
      <c r="G273" s="51">
        <f t="shared" si="23"/>
        <v>4000000</v>
      </c>
      <c r="H273" s="106"/>
      <c r="I273" s="106"/>
      <c r="J273" s="78"/>
      <c r="K273" s="108"/>
    </row>
    <row r="274" spans="1:11" x14ac:dyDescent="0.25">
      <c r="A274" s="54" t="s">
        <v>251</v>
      </c>
      <c r="B274" s="55" t="s">
        <v>287</v>
      </c>
      <c r="C274" s="56" t="s">
        <v>167</v>
      </c>
      <c r="D274" s="57">
        <v>15400000</v>
      </c>
      <c r="E274" s="58">
        <v>0</v>
      </c>
      <c r="F274" s="50">
        <f t="shared" si="21"/>
        <v>0</v>
      </c>
      <c r="G274" s="51">
        <f t="shared" si="23"/>
        <v>15400000</v>
      </c>
      <c r="H274" s="106"/>
      <c r="I274" s="106"/>
      <c r="J274" s="78"/>
      <c r="K274" s="108"/>
    </row>
    <row r="275" spans="1:11" x14ac:dyDescent="0.25">
      <c r="A275" s="54" t="s">
        <v>253</v>
      </c>
      <c r="B275" s="55" t="s">
        <v>288</v>
      </c>
      <c r="C275" s="56" t="s">
        <v>169</v>
      </c>
      <c r="D275" s="57">
        <v>9999990</v>
      </c>
      <c r="E275" s="58">
        <v>0</v>
      </c>
      <c r="F275" s="50">
        <f t="shared" si="21"/>
        <v>0</v>
      </c>
      <c r="G275" s="51">
        <f t="shared" si="23"/>
        <v>9999990</v>
      </c>
      <c r="H275" s="106"/>
      <c r="I275" s="106"/>
      <c r="J275" s="78"/>
      <c r="K275" s="108"/>
    </row>
    <row r="276" spans="1:11" x14ac:dyDescent="0.25">
      <c r="A276" s="54" t="s">
        <v>281</v>
      </c>
      <c r="B276" s="55" t="s">
        <v>225</v>
      </c>
      <c r="C276" s="56" t="s">
        <v>382</v>
      </c>
      <c r="D276" s="57">
        <v>61180000</v>
      </c>
      <c r="E276" s="58">
        <v>0</v>
      </c>
      <c r="F276" s="50">
        <f t="shared" si="21"/>
        <v>0</v>
      </c>
      <c r="G276" s="51">
        <f t="shared" si="23"/>
        <v>61180000</v>
      </c>
      <c r="H276" s="106"/>
      <c r="I276" s="106"/>
      <c r="J276" s="78"/>
      <c r="K276" s="108"/>
    </row>
    <row r="277" spans="1:11" x14ac:dyDescent="0.25">
      <c r="A277" s="54" t="s">
        <v>282</v>
      </c>
      <c r="B277" s="55" t="s">
        <v>238</v>
      </c>
      <c r="C277" s="56" t="s">
        <v>68</v>
      </c>
      <c r="D277" s="57">
        <v>3750000</v>
      </c>
      <c r="E277" s="58">
        <v>0</v>
      </c>
      <c r="F277" s="50">
        <f t="shared" si="21"/>
        <v>0</v>
      </c>
      <c r="G277" s="51">
        <f t="shared" si="23"/>
        <v>3750000</v>
      </c>
      <c r="H277" s="106"/>
      <c r="I277" s="106"/>
      <c r="J277" s="78"/>
      <c r="K277" s="108"/>
    </row>
    <row r="278" spans="1:11" x14ac:dyDescent="0.25">
      <c r="A278" s="70" t="s">
        <v>289</v>
      </c>
      <c r="B278" s="71" t="s">
        <v>226</v>
      </c>
      <c r="C278" s="72" t="s">
        <v>69</v>
      </c>
      <c r="D278" s="73">
        <v>68998000</v>
      </c>
      <c r="E278" s="58">
        <v>0</v>
      </c>
      <c r="F278" s="75">
        <f t="shared" si="21"/>
        <v>0</v>
      </c>
      <c r="G278" s="76">
        <f t="shared" si="23"/>
        <v>68998000</v>
      </c>
      <c r="H278" s="156"/>
      <c r="I278" s="156"/>
      <c r="J278" s="79"/>
      <c r="K278" s="108"/>
    </row>
    <row r="279" spans="1:11" x14ac:dyDescent="0.25">
      <c r="A279" s="36">
        <v>38</v>
      </c>
      <c r="B279" s="37" t="s">
        <v>346</v>
      </c>
      <c r="C279" s="38" t="s">
        <v>37</v>
      </c>
      <c r="D279" s="39">
        <f>SUM(D280:D292)</f>
        <v>742777191</v>
      </c>
      <c r="E279" s="39">
        <f>SUM(E280:E292)</f>
        <v>0</v>
      </c>
      <c r="F279" s="41">
        <f t="shared" si="21"/>
        <v>0</v>
      </c>
      <c r="G279" s="39">
        <f>SUM(G280:G292)</f>
        <v>742777191</v>
      </c>
      <c r="H279" s="120"/>
      <c r="I279" s="43"/>
      <c r="J279" s="44"/>
      <c r="K279" s="108"/>
    </row>
    <row r="280" spans="1:11" x14ac:dyDescent="0.25">
      <c r="A280" s="54" t="s">
        <v>194</v>
      </c>
      <c r="B280" s="55" t="s">
        <v>195</v>
      </c>
      <c r="C280" s="56" t="s">
        <v>48</v>
      </c>
      <c r="D280" s="57">
        <v>8940750</v>
      </c>
      <c r="E280" s="58">
        <v>0</v>
      </c>
      <c r="F280" s="50">
        <f t="shared" si="21"/>
        <v>0</v>
      </c>
      <c r="G280" s="51">
        <f t="shared" ref="G280:G292" si="24">D280-E280</f>
        <v>8940750</v>
      </c>
      <c r="H280" s="59"/>
      <c r="I280" s="59"/>
      <c r="J280" s="78"/>
      <c r="K280" s="108"/>
    </row>
    <row r="281" spans="1:11" x14ac:dyDescent="0.25">
      <c r="A281" s="54" t="s">
        <v>196</v>
      </c>
      <c r="B281" s="55" t="s">
        <v>197</v>
      </c>
      <c r="C281" s="56" t="s">
        <v>49</v>
      </c>
      <c r="D281" s="57">
        <v>8001041</v>
      </c>
      <c r="E281" s="58">
        <v>0</v>
      </c>
      <c r="F281" s="50">
        <f t="shared" si="21"/>
        <v>0</v>
      </c>
      <c r="G281" s="51">
        <f t="shared" si="24"/>
        <v>8001041</v>
      </c>
      <c r="H281" s="59"/>
      <c r="I281" s="59"/>
      <c r="J281" s="78"/>
      <c r="K281" s="108"/>
    </row>
    <row r="282" spans="1:11" x14ac:dyDescent="0.25">
      <c r="A282" s="54" t="s">
        <v>200</v>
      </c>
      <c r="B282" s="55" t="s">
        <v>235</v>
      </c>
      <c r="C282" s="56" t="s">
        <v>72</v>
      </c>
      <c r="D282" s="57">
        <v>462000</v>
      </c>
      <c r="E282" s="58">
        <v>0</v>
      </c>
      <c r="F282" s="50">
        <f t="shared" si="21"/>
        <v>0</v>
      </c>
      <c r="G282" s="51">
        <f t="shared" si="24"/>
        <v>462000</v>
      </c>
      <c r="H282" s="59"/>
      <c r="I282" s="59"/>
      <c r="J282" s="78"/>
      <c r="K282" s="108"/>
    </row>
    <row r="283" spans="1:11" x14ac:dyDescent="0.25">
      <c r="A283" s="54" t="s">
        <v>202</v>
      </c>
      <c r="B283" s="55" t="s">
        <v>237</v>
      </c>
      <c r="C283" s="56" t="s">
        <v>63</v>
      </c>
      <c r="D283" s="57">
        <v>32825000</v>
      </c>
      <c r="E283" s="58">
        <v>0</v>
      </c>
      <c r="F283" s="50">
        <f t="shared" si="21"/>
        <v>0</v>
      </c>
      <c r="G283" s="51">
        <f t="shared" si="24"/>
        <v>32825000</v>
      </c>
      <c r="H283" s="59"/>
      <c r="I283" s="59"/>
      <c r="J283" s="78"/>
      <c r="K283" s="108"/>
    </row>
    <row r="284" spans="1:11" ht="30" x14ac:dyDescent="0.25">
      <c r="A284" s="54" t="s">
        <v>204</v>
      </c>
      <c r="B284" s="55" t="s">
        <v>222</v>
      </c>
      <c r="C284" s="56" t="s">
        <v>65</v>
      </c>
      <c r="D284" s="57">
        <v>13000000</v>
      </c>
      <c r="E284" s="58">
        <v>0</v>
      </c>
      <c r="F284" s="50">
        <f t="shared" si="21"/>
        <v>0</v>
      </c>
      <c r="G284" s="51">
        <f t="shared" si="24"/>
        <v>13000000</v>
      </c>
      <c r="H284" s="59"/>
      <c r="I284" s="59"/>
      <c r="J284" s="78"/>
      <c r="K284" s="108"/>
    </row>
    <row r="285" spans="1:11" ht="30" x14ac:dyDescent="0.25">
      <c r="A285" s="54" t="s">
        <v>206</v>
      </c>
      <c r="B285" s="55" t="s">
        <v>267</v>
      </c>
      <c r="C285" s="56" t="s">
        <v>99</v>
      </c>
      <c r="D285" s="57">
        <v>20850000</v>
      </c>
      <c r="E285" s="58">
        <v>0</v>
      </c>
      <c r="F285" s="50">
        <f t="shared" si="21"/>
        <v>0</v>
      </c>
      <c r="G285" s="51">
        <f t="shared" si="24"/>
        <v>20850000</v>
      </c>
      <c r="H285" s="59"/>
      <c r="I285" s="59"/>
      <c r="J285" s="78"/>
      <c r="K285" s="108"/>
    </row>
    <row r="286" spans="1:11" x14ac:dyDescent="0.25">
      <c r="A286" s="54" t="s">
        <v>208</v>
      </c>
      <c r="B286" s="55" t="s">
        <v>255</v>
      </c>
      <c r="C286" s="56" t="s">
        <v>88</v>
      </c>
      <c r="D286" s="57">
        <v>1000000</v>
      </c>
      <c r="E286" s="58">
        <v>0</v>
      </c>
      <c r="F286" s="50">
        <f t="shared" si="21"/>
        <v>0</v>
      </c>
      <c r="G286" s="51">
        <f t="shared" si="24"/>
        <v>1000000</v>
      </c>
      <c r="H286" s="59"/>
      <c r="I286" s="59"/>
      <c r="J286" s="78"/>
      <c r="K286" s="108"/>
    </row>
    <row r="287" spans="1:11" x14ac:dyDescent="0.25">
      <c r="A287" s="54" t="s">
        <v>212</v>
      </c>
      <c r="B287" s="55" t="s">
        <v>256</v>
      </c>
      <c r="C287" s="56" t="s">
        <v>89</v>
      </c>
      <c r="D287" s="57">
        <v>2250000</v>
      </c>
      <c r="E287" s="58">
        <v>0</v>
      </c>
      <c r="F287" s="50">
        <f t="shared" si="21"/>
        <v>0</v>
      </c>
      <c r="G287" s="51">
        <f t="shared" si="24"/>
        <v>2250000</v>
      </c>
      <c r="H287" s="121"/>
      <c r="I287" s="121"/>
      <c r="J287" s="122"/>
      <c r="K287" s="108"/>
    </row>
    <row r="288" spans="1:11" ht="30" x14ac:dyDescent="0.25">
      <c r="A288" s="54" t="s">
        <v>214</v>
      </c>
      <c r="B288" s="55" t="s">
        <v>290</v>
      </c>
      <c r="C288" s="56" t="s">
        <v>374</v>
      </c>
      <c r="D288" s="57">
        <v>22500000</v>
      </c>
      <c r="E288" s="58">
        <v>0</v>
      </c>
      <c r="F288" s="50">
        <f t="shared" si="21"/>
        <v>0</v>
      </c>
      <c r="G288" s="51">
        <f t="shared" si="24"/>
        <v>22500000</v>
      </c>
      <c r="H288" s="106"/>
      <c r="I288" s="106"/>
      <c r="J288" s="78"/>
      <c r="K288" s="108"/>
    </row>
    <row r="289" spans="1:11" s="103" customFormat="1" x14ac:dyDescent="0.25">
      <c r="A289" s="54" t="s">
        <v>216</v>
      </c>
      <c r="B289" s="55" t="s">
        <v>291</v>
      </c>
      <c r="C289" s="56" t="s">
        <v>109</v>
      </c>
      <c r="D289" s="57">
        <v>210000000</v>
      </c>
      <c r="E289" s="58">
        <v>0</v>
      </c>
      <c r="F289" s="50">
        <f t="shared" si="21"/>
        <v>0</v>
      </c>
      <c r="G289" s="51">
        <f t="shared" si="24"/>
        <v>210000000</v>
      </c>
      <c r="H289" s="59"/>
      <c r="I289" s="59"/>
      <c r="J289" s="78"/>
      <c r="K289" s="104"/>
    </row>
    <row r="290" spans="1:11" x14ac:dyDescent="0.25">
      <c r="A290" s="54" t="s">
        <v>218</v>
      </c>
      <c r="B290" s="55" t="s">
        <v>225</v>
      </c>
      <c r="C290" s="56" t="s">
        <v>74</v>
      </c>
      <c r="D290" s="57">
        <v>62748400</v>
      </c>
      <c r="E290" s="58">
        <v>0</v>
      </c>
      <c r="F290" s="50">
        <f t="shared" si="21"/>
        <v>0</v>
      </c>
      <c r="G290" s="51">
        <f t="shared" si="24"/>
        <v>62748400</v>
      </c>
      <c r="H290" s="59"/>
      <c r="I290" s="59"/>
      <c r="J290" s="78"/>
      <c r="K290" s="108"/>
    </row>
    <row r="291" spans="1:11" x14ac:dyDescent="0.25">
      <c r="A291" s="54" t="s">
        <v>220</v>
      </c>
      <c r="B291" s="55" t="s">
        <v>238</v>
      </c>
      <c r="C291" s="56" t="s">
        <v>68</v>
      </c>
      <c r="D291" s="57">
        <v>10200000</v>
      </c>
      <c r="E291" s="58">
        <v>0</v>
      </c>
      <c r="F291" s="50">
        <f t="shared" si="21"/>
        <v>0</v>
      </c>
      <c r="G291" s="51">
        <f t="shared" si="24"/>
        <v>10200000</v>
      </c>
      <c r="H291" s="59"/>
      <c r="I291" s="59"/>
      <c r="J291" s="78"/>
      <c r="K291" s="108"/>
    </row>
    <row r="292" spans="1:11" x14ac:dyDescent="0.25">
      <c r="A292" s="70" t="s">
        <v>251</v>
      </c>
      <c r="B292" s="71" t="s">
        <v>369</v>
      </c>
      <c r="C292" s="72" t="s">
        <v>370</v>
      </c>
      <c r="D292" s="73">
        <v>350000000</v>
      </c>
      <c r="E292" s="74">
        <v>0</v>
      </c>
      <c r="F292" s="75">
        <f t="shared" si="21"/>
        <v>0</v>
      </c>
      <c r="G292" s="76">
        <f t="shared" si="24"/>
        <v>350000000</v>
      </c>
      <c r="H292" s="77"/>
      <c r="I292" s="77"/>
      <c r="J292" s="79"/>
      <c r="K292" s="108"/>
    </row>
    <row r="293" spans="1:11" x14ac:dyDescent="0.25">
      <c r="A293" s="36">
        <v>39</v>
      </c>
      <c r="B293" s="37" t="s">
        <v>347</v>
      </c>
      <c r="C293" s="38" t="s">
        <v>38</v>
      </c>
      <c r="D293" s="39">
        <f>SUM(D294:D302)</f>
        <v>296957500</v>
      </c>
      <c r="E293" s="39">
        <f>SUM(E294:E302)</f>
        <v>5538246</v>
      </c>
      <c r="F293" s="42">
        <f t="shared" si="21"/>
        <v>1.8649961694855326</v>
      </c>
      <c r="G293" s="39">
        <f>SUM(G294:G302)</f>
        <v>291419254</v>
      </c>
      <c r="H293" s="134"/>
      <c r="I293" s="43"/>
      <c r="J293" s="44"/>
      <c r="K293" s="108"/>
    </row>
    <row r="294" spans="1:11" x14ac:dyDescent="0.25">
      <c r="A294" s="54" t="s">
        <v>194</v>
      </c>
      <c r="B294" s="55" t="s">
        <v>195</v>
      </c>
      <c r="C294" s="56" t="s">
        <v>48</v>
      </c>
      <c r="D294" s="57">
        <v>21756260</v>
      </c>
      <c r="E294" s="58">
        <v>1938746</v>
      </c>
      <c r="F294" s="50">
        <f t="shared" si="21"/>
        <v>8.91120992302905</v>
      </c>
      <c r="G294" s="51">
        <f t="shared" ref="G294:G302" si="25">D294-E294</f>
        <v>19817514</v>
      </c>
      <c r="H294" s="59"/>
      <c r="I294" s="59"/>
      <c r="J294" s="78"/>
      <c r="K294" s="108"/>
    </row>
    <row r="295" spans="1:11" x14ac:dyDescent="0.25">
      <c r="A295" s="54" t="s">
        <v>196</v>
      </c>
      <c r="B295" s="55" t="s">
        <v>197</v>
      </c>
      <c r="C295" s="56" t="s">
        <v>49</v>
      </c>
      <c r="D295" s="57">
        <v>16689300</v>
      </c>
      <c r="E295" s="58">
        <v>1950000</v>
      </c>
      <c r="F295" s="50">
        <f t="shared" si="21"/>
        <v>11.684132947457353</v>
      </c>
      <c r="G295" s="51">
        <f t="shared" si="25"/>
        <v>14739300</v>
      </c>
      <c r="H295" s="59"/>
      <c r="I295" s="59"/>
      <c r="J295" s="78"/>
      <c r="K295" s="108"/>
    </row>
    <row r="296" spans="1:11" x14ac:dyDescent="0.25">
      <c r="A296" s="54" t="s">
        <v>200</v>
      </c>
      <c r="B296" s="55" t="s">
        <v>235</v>
      </c>
      <c r="C296" s="56" t="s">
        <v>72</v>
      </c>
      <c r="D296" s="57">
        <v>1100000</v>
      </c>
      <c r="E296" s="58">
        <v>0</v>
      </c>
      <c r="F296" s="50">
        <f t="shared" si="21"/>
        <v>0</v>
      </c>
      <c r="G296" s="51">
        <f t="shared" si="25"/>
        <v>1100000</v>
      </c>
      <c r="H296" s="59"/>
      <c r="I296" s="59"/>
      <c r="J296" s="78"/>
      <c r="K296" s="108"/>
    </row>
    <row r="297" spans="1:11" x14ac:dyDescent="0.25">
      <c r="A297" s="54" t="s">
        <v>202</v>
      </c>
      <c r="B297" s="55" t="s">
        <v>237</v>
      </c>
      <c r="C297" s="56" t="s">
        <v>63</v>
      </c>
      <c r="D297" s="57">
        <v>55500000</v>
      </c>
      <c r="E297" s="58">
        <v>0</v>
      </c>
      <c r="F297" s="50">
        <f t="shared" si="21"/>
        <v>0</v>
      </c>
      <c r="G297" s="51">
        <f t="shared" si="25"/>
        <v>55500000</v>
      </c>
      <c r="H297" s="59"/>
      <c r="I297" s="59"/>
      <c r="J297" s="78"/>
      <c r="K297" s="108"/>
    </row>
    <row r="298" spans="1:11" x14ac:dyDescent="0.25">
      <c r="A298" s="54" t="s">
        <v>204</v>
      </c>
      <c r="B298" s="55" t="s">
        <v>231</v>
      </c>
      <c r="C298" s="56" t="s">
        <v>64</v>
      </c>
      <c r="D298" s="57">
        <v>1650000</v>
      </c>
      <c r="E298" s="58">
        <v>0</v>
      </c>
      <c r="F298" s="50">
        <f t="shared" si="21"/>
        <v>0</v>
      </c>
      <c r="G298" s="51">
        <f t="shared" si="25"/>
        <v>1650000</v>
      </c>
      <c r="H298" s="59"/>
      <c r="I298" s="59"/>
      <c r="J298" s="78"/>
      <c r="K298" s="108"/>
    </row>
    <row r="299" spans="1:11" ht="30" x14ac:dyDescent="0.25">
      <c r="A299" s="54" t="s">
        <v>206</v>
      </c>
      <c r="B299" s="55" t="s">
        <v>222</v>
      </c>
      <c r="C299" s="56" t="s">
        <v>65</v>
      </c>
      <c r="D299" s="57">
        <v>115850000</v>
      </c>
      <c r="E299" s="58">
        <v>0</v>
      </c>
      <c r="F299" s="50">
        <f t="shared" si="21"/>
        <v>0</v>
      </c>
      <c r="G299" s="51">
        <f t="shared" si="25"/>
        <v>115850000</v>
      </c>
      <c r="H299" s="59"/>
      <c r="I299" s="59"/>
      <c r="J299" s="78"/>
      <c r="K299" s="108"/>
    </row>
    <row r="300" spans="1:11" x14ac:dyDescent="0.25">
      <c r="A300" s="54" t="s">
        <v>208</v>
      </c>
      <c r="B300" s="55" t="s">
        <v>256</v>
      </c>
      <c r="C300" s="56" t="s">
        <v>89</v>
      </c>
      <c r="D300" s="57">
        <v>1500000</v>
      </c>
      <c r="E300" s="58">
        <v>0</v>
      </c>
      <c r="F300" s="50">
        <f t="shared" si="21"/>
        <v>0</v>
      </c>
      <c r="G300" s="51">
        <f t="shared" si="25"/>
        <v>1500000</v>
      </c>
      <c r="H300" s="59"/>
      <c r="I300" s="59"/>
      <c r="J300" s="78"/>
      <c r="K300" s="108"/>
    </row>
    <row r="301" spans="1:11" x14ac:dyDescent="0.25">
      <c r="A301" s="54" t="s">
        <v>210</v>
      </c>
      <c r="B301" s="55" t="s">
        <v>225</v>
      </c>
      <c r="C301" s="56" t="s">
        <v>74</v>
      </c>
      <c r="D301" s="57">
        <v>67911940</v>
      </c>
      <c r="E301" s="58">
        <v>1649500</v>
      </c>
      <c r="F301" s="50">
        <f t="shared" si="21"/>
        <v>2.4288806946171762</v>
      </c>
      <c r="G301" s="51">
        <f t="shared" si="25"/>
        <v>66262440</v>
      </c>
      <c r="H301" s="59"/>
      <c r="I301" s="59"/>
      <c r="J301" s="78"/>
      <c r="K301" s="108"/>
    </row>
    <row r="302" spans="1:11" x14ac:dyDescent="0.25">
      <c r="A302" s="70" t="s">
        <v>212</v>
      </c>
      <c r="B302" s="71" t="s">
        <v>238</v>
      </c>
      <c r="C302" s="72" t="s">
        <v>68</v>
      </c>
      <c r="D302" s="73">
        <v>15000000</v>
      </c>
      <c r="E302" s="58">
        <v>0</v>
      </c>
      <c r="F302" s="75">
        <f t="shared" si="21"/>
        <v>0</v>
      </c>
      <c r="G302" s="76">
        <f t="shared" si="25"/>
        <v>15000000</v>
      </c>
      <c r="H302" s="77"/>
      <c r="I302" s="77"/>
      <c r="J302" s="79"/>
      <c r="K302" s="108"/>
    </row>
    <row r="303" spans="1:11" x14ac:dyDescent="0.25">
      <c r="A303" s="36">
        <v>40</v>
      </c>
      <c r="B303" s="37" t="s">
        <v>348</v>
      </c>
      <c r="C303" s="38" t="s">
        <v>39</v>
      </c>
      <c r="D303" s="39">
        <f>SUM(D304:D313)</f>
        <v>54879700</v>
      </c>
      <c r="E303" s="39">
        <f>SUM(E304:E313)</f>
        <v>0</v>
      </c>
      <c r="F303" s="42">
        <f t="shared" si="21"/>
        <v>0</v>
      </c>
      <c r="G303" s="39">
        <f>SUM(G304:G313)</f>
        <v>54879700</v>
      </c>
      <c r="H303" s="157"/>
      <c r="I303" s="43"/>
      <c r="J303" s="44"/>
      <c r="K303" s="108"/>
    </row>
    <row r="304" spans="1:11" x14ac:dyDescent="0.25">
      <c r="A304" s="54" t="s">
        <v>194</v>
      </c>
      <c r="B304" s="55" t="s">
        <v>195</v>
      </c>
      <c r="C304" s="56" t="s">
        <v>48</v>
      </c>
      <c r="D304" s="57">
        <v>2286650</v>
      </c>
      <c r="E304" s="58">
        <v>0</v>
      </c>
      <c r="F304" s="50">
        <f t="shared" si="21"/>
        <v>0</v>
      </c>
      <c r="G304" s="51">
        <f t="shared" ref="G304:G313" si="26">D304-E304</f>
        <v>2286650</v>
      </c>
      <c r="H304" s="59"/>
      <c r="I304" s="59"/>
      <c r="J304" s="78"/>
      <c r="K304" s="108"/>
    </row>
    <row r="305" spans="1:11" x14ac:dyDescent="0.25">
      <c r="A305" s="54" t="s">
        <v>196</v>
      </c>
      <c r="B305" s="55" t="s">
        <v>197</v>
      </c>
      <c r="C305" s="56" t="s">
        <v>49</v>
      </c>
      <c r="D305" s="57">
        <v>1113030</v>
      </c>
      <c r="E305" s="58">
        <v>0</v>
      </c>
      <c r="F305" s="50">
        <f t="shared" si="21"/>
        <v>0</v>
      </c>
      <c r="G305" s="51">
        <f t="shared" si="26"/>
        <v>1113030</v>
      </c>
      <c r="H305" s="59"/>
      <c r="I305" s="59"/>
      <c r="J305" s="78"/>
      <c r="K305" s="108"/>
    </row>
    <row r="306" spans="1:11" x14ac:dyDescent="0.25">
      <c r="A306" s="54" t="s">
        <v>200</v>
      </c>
      <c r="B306" s="55" t="s">
        <v>237</v>
      </c>
      <c r="C306" s="56" t="s">
        <v>63</v>
      </c>
      <c r="D306" s="57">
        <v>25680000</v>
      </c>
      <c r="E306" s="58">
        <v>0</v>
      </c>
      <c r="F306" s="50">
        <f t="shared" ref="F306:F354" si="27">E306/D306*100</f>
        <v>0</v>
      </c>
      <c r="G306" s="51">
        <f t="shared" si="26"/>
        <v>25680000</v>
      </c>
      <c r="H306" s="59"/>
      <c r="I306" s="59"/>
      <c r="J306" s="78"/>
      <c r="K306" s="108"/>
    </row>
    <row r="307" spans="1:11" x14ac:dyDescent="0.25">
      <c r="A307" s="54" t="s">
        <v>202</v>
      </c>
      <c r="B307" s="55" t="s">
        <v>231</v>
      </c>
      <c r="C307" s="56" t="s">
        <v>64</v>
      </c>
      <c r="D307" s="57">
        <v>1650000</v>
      </c>
      <c r="E307" s="58">
        <v>0</v>
      </c>
      <c r="F307" s="50">
        <f t="shared" si="27"/>
        <v>0</v>
      </c>
      <c r="G307" s="51">
        <f t="shared" si="26"/>
        <v>1650000</v>
      </c>
      <c r="H307" s="59"/>
      <c r="I307" s="59"/>
      <c r="J307" s="78"/>
      <c r="K307" s="108"/>
    </row>
    <row r="308" spans="1:11" ht="30" x14ac:dyDescent="0.25">
      <c r="A308" s="54" t="s">
        <v>204</v>
      </c>
      <c r="B308" s="55" t="s">
        <v>222</v>
      </c>
      <c r="C308" s="56" t="s">
        <v>65</v>
      </c>
      <c r="D308" s="57">
        <v>15300000</v>
      </c>
      <c r="E308" s="58">
        <v>0</v>
      </c>
      <c r="F308" s="50">
        <f t="shared" si="27"/>
        <v>0</v>
      </c>
      <c r="G308" s="51">
        <f t="shared" si="26"/>
        <v>15300000</v>
      </c>
      <c r="H308" s="59"/>
      <c r="I308" s="59"/>
      <c r="J308" s="78"/>
      <c r="K308" s="108"/>
    </row>
    <row r="309" spans="1:11" x14ac:dyDescent="0.25">
      <c r="A309" s="54" t="s">
        <v>206</v>
      </c>
      <c r="B309" s="55" t="s">
        <v>270</v>
      </c>
      <c r="C309" s="56" t="s">
        <v>102</v>
      </c>
      <c r="D309" s="57">
        <v>4000000</v>
      </c>
      <c r="E309" s="58">
        <v>0</v>
      </c>
      <c r="F309" s="50">
        <f t="shared" si="27"/>
        <v>0</v>
      </c>
      <c r="G309" s="51">
        <f t="shared" si="26"/>
        <v>4000000</v>
      </c>
      <c r="H309" s="59"/>
      <c r="I309" s="59"/>
      <c r="J309" s="78"/>
      <c r="K309" s="108"/>
    </row>
    <row r="310" spans="1:11" x14ac:dyDescent="0.25">
      <c r="A310" s="54" t="s">
        <v>208</v>
      </c>
      <c r="B310" s="55" t="s">
        <v>272</v>
      </c>
      <c r="C310" s="56" t="s">
        <v>157</v>
      </c>
      <c r="D310" s="57">
        <v>300000</v>
      </c>
      <c r="E310" s="58">
        <v>0</v>
      </c>
      <c r="F310" s="50">
        <f t="shared" si="27"/>
        <v>0</v>
      </c>
      <c r="G310" s="51">
        <f t="shared" si="26"/>
        <v>300000</v>
      </c>
      <c r="H310" s="59"/>
      <c r="I310" s="59"/>
      <c r="J310" s="78"/>
      <c r="K310" s="108"/>
    </row>
    <row r="311" spans="1:11" x14ac:dyDescent="0.25">
      <c r="A311" s="54" t="s">
        <v>210</v>
      </c>
      <c r="B311" s="55" t="s">
        <v>256</v>
      </c>
      <c r="C311" s="56" t="s">
        <v>89</v>
      </c>
      <c r="D311" s="57">
        <v>750000</v>
      </c>
      <c r="E311" s="58">
        <v>0</v>
      </c>
      <c r="F311" s="50">
        <f t="shared" si="27"/>
        <v>0</v>
      </c>
      <c r="G311" s="51">
        <f t="shared" si="26"/>
        <v>750000</v>
      </c>
      <c r="H311" s="59"/>
      <c r="I311" s="59"/>
      <c r="J311" s="78"/>
      <c r="K311" s="108"/>
    </row>
    <row r="312" spans="1:11" x14ac:dyDescent="0.25">
      <c r="A312" s="54" t="s">
        <v>212</v>
      </c>
      <c r="B312" s="55" t="s">
        <v>225</v>
      </c>
      <c r="C312" s="56" t="s">
        <v>74</v>
      </c>
      <c r="D312" s="57">
        <v>1250020</v>
      </c>
      <c r="E312" s="58">
        <v>0</v>
      </c>
      <c r="F312" s="50">
        <f t="shared" si="27"/>
        <v>0</v>
      </c>
      <c r="G312" s="51">
        <f t="shared" si="26"/>
        <v>1250020</v>
      </c>
      <c r="H312" s="59"/>
      <c r="I312" s="59"/>
      <c r="J312" s="78"/>
      <c r="K312" s="108"/>
    </row>
    <row r="313" spans="1:11" x14ac:dyDescent="0.25">
      <c r="A313" s="135" t="s">
        <v>214</v>
      </c>
      <c r="B313" s="136" t="s">
        <v>238</v>
      </c>
      <c r="C313" s="137" t="s">
        <v>68</v>
      </c>
      <c r="D313" s="138">
        <v>2550000</v>
      </c>
      <c r="E313" s="58">
        <v>0</v>
      </c>
      <c r="F313" s="139">
        <f t="shared" si="27"/>
        <v>0</v>
      </c>
      <c r="G313" s="140">
        <f t="shared" si="26"/>
        <v>2550000</v>
      </c>
      <c r="H313" s="141"/>
      <c r="I313" s="141"/>
      <c r="J313" s="142"/>
      <c r="K313" s="108"/>
    </row>
    <row r="314" spans="1:11" x14ac:dyDescent="0.25">
      <c r="A314" s="123" t="s">
        <v>120</v>
      </c>
      <c r="B314" s="124" t="s">
        <v>145</v>
      </c>
      <c r="C314" s="125" t="s">
        <v>187</v>
      </c>
      <c r="D314" s="126">
        <f>D315+D324+D339+D351+D361</f>
        <v>1919748200</v>
      </c>
      <c r="E314" s="126">
        <f>E315+E324+E339+E351+E361</f>
        <v>0</v>
      </c>
      <c r="F314" s="128">
        <f t="shared" si="27"/>
        <v>0</v>
      </c>
      <c r="G314" s="126">
        <f>G315+G324+G339+G351+G361</f>
        <v>1919748200</v>
      </c>
      <c r="H314" s="158"/>
      <c r="I314" s="158"/>
      <c r="J314" s="131"/>
      <c r="K314" s="108"/>
    </row>
    <row r="315" spans="1:11" x14ac:dyDescent="0.25">
      <c r="A315" s="109">
        <v>41</v>
      </c>
      <c r="B315" s="110" t="s">
        <v>349</v>
      </c>
      <c r="C315" s="111" t="s">
        <v>40</v>
      </c>
      <c r="D315" s="112">
        <f>SUM(D316:D323)</f>
        <v>206887270</v>
      </c>
      <c r="E315" s="112">
        <f>SUM(E316:E323)</f>
        <v>0</v>
      </c>
      <c r="F315" s="113">
        <f t="shared" si="27"/>
        <v>0</v>
      </c>
      <c r="G315" s="112">
        <f>SUM(G316:G323)</f>
        <v>206887270</v>
      </c>
      <c r="H315" s="132"/>
      <c r="I315" s="43"/>
      <c r="J315" s="116"/>
      <c r="K315" s="108"/>
    </row>
    <row r="316" spans="1:11" x14ac:dyDescent="0.25">
      <c r="A316" s="54" t="s">
        <v>194</v>
      </c>
      <c r="B316" s="55" t="s">
        <v>195</v>
      </c>
      <c r="C316" s="56" t="s">
        <v>48</v>
      </c>
      <c r="D316" s="107">
        <v>16974050</v>
      </c>
      <c r="E316" s="58">
        <v>0</v>
      </c>
      <c r="F316" s="50">
        <f t="shared" si="27"/>
        <v>0</v>
      </c>
      <c r="G316" s="51">
        <f t="shared" ref="G316:G323" si="28">D316-E316</f>
        <v>16974050</v>
      </c>
      <c r="H316" s="59"/>
      <c r="I316" s="59"/>
      <c r="J316" s="78"/>
      <c r="K316" s="108"/>
    </row>
    <row r="317" spans="1:11" x14ac:dyDescent="0.25">
      <c r="A317" s="54" t="s">
        <v>196</v>
      </c>
      <c r="B317" s="55" t="s">
        <v>197</v>
      </c>
      <c r="C317" s="56" t="s">
        <v>49</v>
      </c>
      <c r="D317" s="107">
        <v>4800000</v>
      </c>
      <c r="E317" s="58">
        <v>0</v>
      </c>
      <c r="F317" s="50">
        <f t="shared" si="27"/>
        <v>0</v>
      </c>
      <c r="G317" s="51">
        <f t="shared" si="28"/>
        <v>4800000</v>
      </c>
      <c r="H317" s="59"/>
      <c r="I317" s="59"/>
      <c r="J317" s="78"/>
      <c r="K317" s="108"/>
    </row>
    <row r="318" spans="1:11" x14ac:dyDescent="0.25">
      <c r="A318" s="54" t="s">
        <v>200</v>
      </c>
      <c r="B318" s="55" t="s">
        <v>235</v>
      </c>
      <c r="C318" s="56" t="s">
        <v>72</v>
      </c>
      <c r="D318" s="107">
        <v>2750000</v>
      </c>
      <c r="E318" s="58">
        <v>0</v>
      </c>
      <c r="F318" s="50">
        <f t="shared" si="27"/>
        <v>0</v>
      </c>
      <c r="G318" s="51">
        <f t="shared" si="28"/>
        <v>2750000</v>
      </c>
      <c r="H318" s="59"/>
      <c r="I318" s="59"/>
      <c r="J318" s="78"/>
      <c r="K318" s="108"/>
    </row>
    <row r="319" spans="1:11" x14ac:dyDescent="0.25">
      <c r="A319" s="54" t="s">
        <v>202</v>
      </c>
      <c r="B319" s="55" t="s">
        <v>237</v>
      </c>
      <c r="C319" s="56" t="s">
        <v>63</v>
      </c>
      <c r="D319" s="107">
        <v>78200000</v>
      </c>
      <c r="E319" s="58">
        <v>0</v>
      </c>
      <c r="F319" s="50">
        <f t="shared" si="27"/>
        <v>0</v>
      </c>
      <c r="G319" s="51">
        <f t="shared" si="28"/>
        <v>78200000</v>
      </c>
      <c r="H319" s="59"/>
      <c r="I319" s="59"/>
      <c r="J319" s="78"/>
      <c r="K319" s="108"/>
    </row>
    <row r="320" spans="1:11" ht="30" x14ac:dyDescent="0.25">
      <c r="A320" s="54" t="s">
        <v>204</v>
      </c>
      <c r="B320" s="55" t="s">
        <v>222</v>
      </c>
      <c r="C320" s="56" t="s">
        <v>65</v>
      </c>
      <c r="D320" s="107">
        <v>50000000</v>
      </c>
      <c r="E320" s="58">
        <v>0</v>
      </c>
      <c r="F320" s="50">
        <f t="shared" si="27"/>
        <v>0</v>
      </c>
      <c r="G320" s="51">
        <f t="shared" si="28"/>
        <v>50000000</v>
      </c>
      <c r="H320" s="59"/>
      <c r="I320" s="59"/>
      <c r="J320" s="78"/>
      <c r="K320" s="108"/>
    </row>
    <row r="321" spans="1:12" ht="30" x14ac:dyDescent="0.25">
      <c r="A321" s="54" t="s">
        <v>206</v>
      </c>
      <c r="B321" s="55" t="s">
        <v>267</v>
      </c>
      <c r="C321" s="56" t="s">
        <v>99</v>
      </c>
      <c r="D321" s="107">
        <v>25500000</v>
      </c>
      <c r="E321" s="58">
        <v>0</v>
      </c>
      <c r="F321" s="50">
        <f t="shared" si="27"/>
        <v>0</v>
      </c>
      <c r="G321" s="51">
        <f t="shared" si="28"/>
        <v>25500000</v>
      </c>
      <c r="H321" s="121"/>
      <c r="I321" s="121"/>
      <c r="J321" s="122"/>
      <c r="K321" s="108"/>
    </row>
    <row r="322" spans="1:12" x14ac:dyDescent="0.25">
      <c r="A322" s="54" t="s">
        <v>208</v>
      </c>
      <c r="B322" s="55" t="s">
        <v>225</v>
      </c>
      <c r="C322" s="56" t="s">
        <v>74</v>
      </c>
      <c r="D322" s="107">
        <v>25138220</v>
      </c>
      <c r="E322" s="58">
        <v>0</v>
      </c>
      <c r="F322" s="50">
        <f t="shared" si="27"/>
        <v>0</v>
      </c>
      <c r="G322" s="51">
        <f t="shared" si="28"/>
        <v>25138220</v>
      </c>
      <c r="H322" s="59"/>
      <c r="I322" s="59"/>
      <c r="J322" s="78"/>
      <c r="K322" s="108"/>
    </row>
    <row r="323" spans="1:12" x14ac:dyDescent="0.25">
      <c r="A323" s="70" t="s">
        <v>210</v>
      </c>
      <c r="B323" s="71" t="s">
        <v>238</v>
      </c>
      <c r="C323" s="72" t="s">
        <v>68</v>
      </c>
      <c r="D323" s="159">
        <v>3525000</v>
      </c>
      <c r="E323" s="90">
        <v>0</v>
      </c>
      <c r="F323" s="75">
        <f t="shared" si="27"/>
        <v>0</v>
      </c>
      <c r="G323" s="76">
        <f t="shared" si="28"/>
        <v>3525000</v>
      </c>
      <c r="H323" s="77"/>
      <c r="I323" s="77"/>
      <c r="J323" s="79"/>
      <c r="K323" s="108"/>
    </row>
    <row r="324" spans="1:12" x14ac:dyDescent="0.25">
      <c r="A324" s="36">
        <v>42</v>
      </c>
      <c r="B324" s="37" t="s">
        <v>350</v>
      </c>
      <c r="C324" s="38" t="s">
        <v>188</v>
      </c>
      <c r="D324" s="39">
        <f>SUM(D325:D338)</f>
        <v>1091979710</v>
      </c>
      <c r="E324" s="39">
        <f>SUM(E325:E338)</f>
        <v>0</v>
      </c>
      <c r="F324" s="42">
        <f t="shared" si="27"/>
        <v>0</v>
      </c>
      <c r="G324" s="39">
        <f>SUM(G325:G338)</f>
        <v>1091979710</v>
      </c>
      <c r="H324" s="134"/>
      <c r="I324" s="43"/>
      <c r="J324" s="44"/>
      <c r="K324" s="108"/>
    </row>
    <row r="325" spans="1:12" x14ac:dyDescent="0.25">
      <c r="A325" s="54" t="s">
        <v>194</v>
      </c>
      <c r="B325" s="55" t="s">
        <v>195</v>
      </c>
      <c r="C325" s="56" t="s">
        <v>48</v>
      </c>
      <c r="D325" s="107">
        <v>15762940</v>
      </c>
      <c r="E325" s="58">
        <v>0</v>
      </c>
      <c r="F325" s="50">
        <f t="shared" si="27"/>
        <v>0</v>
      </c>
      <c r="G325" s="51">
        <f t="shared" ref="G325:G337" si="29">D325-E325</f>
        <v>15762940</v>
      </c>
      <c r="H325" s="59"/>
      <c r="I325" s="59"/>
      <c r="J325" s="78"/>
      <c r="K325" s="108"/>
    </row>
    <row r="326" spans="1:12" x14ac:dyDescent="0.25">
      <c r="A326" s="54" t="s">
        <v>196</v>
      </c>
      <c r="B326" s="55" t="s">
        <v>197</v>
      </c>
      <c r="C326" s="56" t="s">
        <v>49</v>
      </c>
      <c r="D326" s="107">
        <v>120810710</v>
      </c>
      <c r="E326" s="58">
        <v>0</v>
      </c>
      <c r="F326" s="50">
        <f t="shared" si="27"/>
        <v>0</v>
      </c>
      <c r="G326" s="51">
        <f t="shared" si="29"/>
        <v>120810710</v>
      </c>
      <c r="H326" s="59"/>
      <c r="I326" s="59"/>
      <c r="J326" s="78"/>
      <c r="K326" s="108"/>
    </row>
    <row r="327" spans="1:12" x14ac:dyDescent="0.25">
      <c r="A327" s="54" t="s">
        <v>200</v>
      </c>
      <c r="B327" s="55" t="s">
        <v>235</v>
      </c>
      <c r="C327" s="56" t="s">
        <v>72</v>
      </c>
      <c r="D327" s="107">
        <v>2750000</v>
      </c>
      <c r="E327" s="58">
        <v>0</v>
      </c>
      <c r="F327" s="50">
        <f t="shared" si="27"/>
        <v>0</v>
      </c>
      <c r="G327" s="51">
        <f t="shared" si="29"/>
        <v>2750000</v>
      </c>
      <c r="H327" s="59"/>
      <c r="I327" s="59"/>
      <c r="J327" s="78"/>
      <c r="K327" s="108"/>
    </row>
    <row r="328" spans="1:12" x14ac:dyDescent="0.25">
      <c r="A328" s="54" t="s">
        <v>202</v>
      </c>
      <c r="B328" s="55" t="s">
        <v>237</v>
      </c>
      <c r="C328" s="56" t="s">
        <v>63</v>
      </c>
      <c r="D328" s="107">
        <v>172475000</v>
      </c>
      <c r="E328" s="58">
        <v>0</v>
      </c>
      <c r="F328" s="50">
        <f t="shared" si="27"/>
        <v>0</v>
      </c>
      <c r="G328" s="51">
        <f t="shared" si="29"/>
        <v>172475000</v>
      </c>
      <c r="H328" s="59"/>
      <c r="I328" s="59"/>
      <c r="J328" s="78"/>
      <c r="K328" s="108"/>
    </row>
    <row r="329" spans="1:12" ht="30" x14ac:dyDescent="0.25">
      <c r="A329" s="54" t="s">
        <v>204</v>
      </c>
      <c r="B329" s="55" t="s">
        <v>222</v>
      </c>
      <c r="C329" s="56" t="s">
        <v>65</v>
      </c>
      <c r="D329" s="107">
        <v>107400000</v>
      </c>
      <c r="E329" s="58">
        <v>0</v>
      </c>
      <c r="F329" s="50">
        <f t="shared" si="27"/>
        <v>0</v>
      </c>
      <c r="G329" s="51">
        <f t="shared" si="29"/>
        <v>107400000</v>
      </c>
      <c r="H329" s="59"/>
      <c r="I329" s="59"/>
      <c r="J329" s="78"/>
      <c r="K329" s="108"/>
    </row>
    <row r="330" spans="1:12" ht="30" x14ac:dyDescent="0.25">
      <c r="A330" s="54" t="s">
        <v>206</v>
      </c>
      <c r="B330" s="55" t="s">
        <v>267</v>
      </c>
      <c r="C330" s="56" t="s">
        <v>99</v>
      </c>
      <c r="D330" s="107">
        <v>37450000</v>
      </c>
      <c r="E330" s="58">
        <v>0</v>
      </c>
      <c r="F330" s="50">
        <f t="shared" si="27"/>
        <v>0</v>
      </c>
      <c r="G330" s="51">
        <f t="shared" si="29"/>
        <v>37450000</v>
      </c>
      <c r="H330" s="106"/>
      <c r="I330" s="106"/>
      <c r="J330" s="78"/>
      <c r="K330" s="108"/>
    </row>
    <row r="331" spans="1:12" x14ac:dyDescent="0.25">
      <c r="A331" s="54" t="s">
        <v>208</v>
      </c>
      <c r="B331" s="55" t="s">
        <v>292</v>
      </c>
      <c r="C331" s="56" t="s">
        <v>158</v>
      </c>
      <c r="D331" s="107">
        <v>5000000</v>
      </c>
      <c r="E331" s="58">
        <v>0</v>
      </c>
      <c r="F331" s="50">
        <f t="shared" si="27"/>
        <v>0</v>
      </c>
      <c r="G331" s="51">
        <f t="shared" si="29"/>
        <v>5000000</v>
      </c>
      <c r="H331" s="59"/>
      <c r="I331" s="59"/>
      <c r="J331" s="78"/>
      <c r="K331" s="108"/>
    </row>
    <row r="332" spans="1:12" x14ac:dyDescent="0.25">
      <c r="A332" s="54" t="s">
        <v>210</v>
      </c>
      <c r="B332" s="55" t="s">
        <v>293</v>
      </c>
      <c r="C332" s="56" t="s">
        <v>126</v>
      </c>
      <c r="D332" s="107">
        <v>60000000</v>
      </c>
      <c r="E332" s="58">
        <v>0</v>
      </c>
      <c r="F332" s="50">
        <f t="shared" si="27"/>
        <v>0</v>
      </c>
      <c r="G332" s="51">
        <f t="shared" si="29"/>
        <v>60000000</v>
      </c>
      <c r="H332" s="59"/>
      <c r="I332" s="59"/>
      <c r="J332" s="78"/>
      <c r="K332" s="108"/>
    </row>
    <row r="333" spans="1:12" x14ac:dyDescent="0.25">
      <c r="A333" s="54" t="s">
        <v>212</v>
      </c>
      <c r="B333" s="55" t="s">
        <v>286</v>
      </c>
      <c r="C333" s="56" t="s">
        <v>166</v>
      </c>
      <c r="D333" s="107">
        <v>10200000</v>
      </c>
      <c r="E333" s="58">
        <v>0</v>
      </c>
      <c r="F333" s="50">
        <f t="shared" si="27"/>
        <v>0</v>
      </c>
      <c r="G333" s="51">
        <f t="shared" si="29"/>
        <v>10200000</v>
      </c>
      <c r="H333" s="59"/>
      <c r="I333" s="59"/>
      <c r="J333" s="78"/>
      <c r="K333" s="108"/>
    </row>
    <row r="334" spans="1:12" x14ac:dyDescent="0.25">
      <c r="A334" s="54" t="s">
        <v>214</v>
      </c>
      <c r="B334" s="55" t="s">
        <v>283</v>
      </c>
      <c r="C334" s="56" t="s">
        <v>105</v>
      </c>
      <c r="D334" s="107">
        <v>228109040</v>
      </c>
      <c r="E334" s="58">
        <v>0</v>
      </c>
      <c r="F334" s="50">
        <f t="shared" si="27"/>
        <v>0</v>
      </c>
      <c r="G334" s="51">
        <f t="shared" si="29"/>
        <v>228109040</v>
      </c>
      <c r="H334" s="59"/>
      <c r="I334" s="59"/>
      <c r="J334" s="78"/>
      <c r="K334" s="108"/>
    </row>
    <row r="335" spans="1:12" x14ac:dyDescent="0.25">
      <c r="A335" s="54" t="s">
        <v>216</v>
      </c>
      <c r="B335" s="55" t="s">
        <v>225</v>
      </c>
      <c r="C335" s="56" t="s">
        <v>74</v>
      </c>
      <c r="D335" s="107">
        <v>79547020</v>
      </c>
      <c r="E335" s="58">
        <v>0</v>
      </c>
      <c r="F335" s="50">
        <f t="shared" si="27"/>
        <v>0</v>
      </c>
      <c r="G335" s="51">
        <f t="shared" si="29"/>
        <v>79547020</v>
      </c>
      <c r="H335" s="59"/>
      <c r="I335" s="59"/>
      <c r="J335" s="78"/>
      <c r="K335" s="108"/>
      <c r="L335" s="3"/>
    </row>
    <row r="336" spans="1:12" x14ac:dyDescent="0.25">
      <c r="A336" s="54" t="s">
        <v>218</v>
      </c>
      <c r="B336" s="55" t="s">
        <v>238</v>
      </c>
      <c r="C336" s="56" t="s">
        <v>68</v>
      </c>
      <c r="D336" s="107">
        <v>63825000</v>
      </c>
      <c r="E336" s="58">
        <v>0</v>
      </c>
      <c r="F336" s="50">
        <f t="shared" si="27"/>
        <v>0</v>
      </c>
      <c r="G336" s="51">
        <f t="shared" si="29"/>
        <v>63825000</v>
      </c>
      <c r="H336" s="59"/>
      <c r="I336" s="59"/>
      <c r="J336" s="78"/>
      <c r="K336" s="108"/>
      <c r="L336" s="3"/>
    </row>
    <row r="337" spans="1:12" x14ac:dyDescent="0.25">
      <c r="A337" s="81" t="s">
        <v>220</v>
      </c>
      <c r="B337" s="82" t="s">
        <v>424</v>
      </c>
      <c r="C337" s="83" t="s">
        <v>425</v>
      </c>
      <c r="D337" s="306">
        <v>28650000</v>
      </c>
      <c r="E337" s="58">
        <v>0</v>
      </c>
      <c r="F337" s="50">
        <f t="shared" si="27"/>
        <v>0</v>
      </c>
      <c r="G337" s="51">
        <f t="shared" si="29"/>
        <v>28650000</v>
      </c>
      <c r="H337" s="88"/>
      <c r="I337" s="88"/>
      <c r="J337" s="89"/>
      <c r="K337" s="108"/>
      <c r="L337" s="3"/>
    </row>
    <row r="338" spans="1:12" x14ac:dyDescent="0.25">
      <c r="A338" s="70" t="s">
        <v>251</v>
      </c>
      <c r="B338" s="71" t="s">
        <v>294</v>
      </c>
      <c r="C338" s="72" t="s">
        <v>159</v>
      </c>
      <c r="D338" s="159">
        <v>160000000</v>
      </c>
      <c r="E338" s="80">
        <v>0</v>
      </c>
      <c r="F338" s="75">
        <f t="shared" si="27"/>
        <v>0</v>
      </c>
      <c r="G338" s="76">
        <f>D338-E338</f>
        <v>160000000</v>
      </c>
      <c r="H338" s="77"/>
      <c r="I338" s="77"/>
      <c r="J338" s="79"/>
      <c r="K338" s="108"/>
      <c r="L338" s="3"/>
    </row>
    <row r="339" spans="1:12" x14ac:dyDescent="0.25">
      <c r="A339" s="36">
        <v>43</v>
      </c>
      <c r="B339" s="37" t="s">
        <v>351</v>
      </c>
      <c r="C339" s="38" t="s">
        <v>41</v>
      </c>
      <c r="D339" s="39">
        <f>SUM(D340:D350)</f>
        <v>489773780</v>
      </c>
      <c r="E339" s="39">
        <f>SUM(E340:E350)</f>
        <v>0</v>
      </c>
      <c r="F339" s="42">
        <f t="shared" si="27"/>
        <v>0</v>
      </c>
      <c r="G339" s="39">
        <f>SUM(G340:G350)</f>
        <v>489773780</v>
      </c>
      <c r="H339" s="134"/>
      <c r="I339" s="43"/>
      <c r="J339" s="44"/>
      <c r="K339" s="108"/>
      <c r="L339" s="3"/>
    </row>
    <row r="340" spans="1:12" x14ac:dyDescent="0.25">
      <c r="A340" s="54" t="s">
        <v>194</v>
      </c>
      <c r="B340" s="55" t="s">
        <v>195</v>
      </c>
      <c r="C340" s="56" t="s">
        <v>48</v>
      </c>
      <c r="D340" s="107">
        <v>16967840</v>
      </c>
      <c r="E340" s="58">
        <v>0</v>
      </c>
      <c r="F340" s="50">
        <f t="shared" si="27"/>
        <v>0</v>
      </c>
      <c r="G340" s="51">
        <f t="shared" ref="G340:G350" si="30">D340-E340</f>
        <v>16967840</v>
      </c>
      <c r="H340" s="59"/>
      <c r="I340" s="59"/>
      <c r="J340" s="78"/>
      <c r="K340" s="108"/>
      <c r="L340" s="3"/>
    </row>
    <row r="341" spans="1:12" x14ac:dyDescent="0.25">
      <c r="A341" s="54" t="s">
        <v>196</v>
      </c>
      <c r="B341" s="55" t="s">
        <v>197</v>
      </c>
      <c r="C341" s="56" t="s">
        <v>49</v>
      </c>
      <c r="D341" s="107">
        <v>18705940</v>
      </c>
      <c r="E341" s="58">
        <v>0</v>
      </c>
      <c r="F341" s="50">
        <f t="shared" si="27"/>
        <v>0</v>
      </c>
      <c r="G341" s="51">
        <f t="shared" si="30"/>
        <v>18705940</v>
      </c>
      <c r="H341" s="59"/>
      <c r="I341" s="59"/>
      <c r="J341" s="78"/>
      <c r="K341" s="108"/>
      <c r="L341" s="3"/>
    </row>
    <row r="342" spans="1:12" x14ac:dyDescent="0.25">
      <c r="A342" s="54" t="s">
        <v>200</v>
      </c>
      <c r="B342" s="55" t="s">
        <v>235</v>
      </c>
      <c r="C342" s="56" t="s">
        <v>72</v>
      </c>
      <c r="D342" s="107">
        <v>1100000</v>
      </c>
      <c r="E342" s="58">
        <v>0</v>
      </c>
      <c r="F342" s="50">
        <f t="shared" si="27"/>
        <v>0</v>
      </c>
      <c r="G342" s="51">
        <f t="shared" si="30"/>
        <v>1100000</v>
      </c>
      <c r="H342" s="59"/>
      <c r="I342" s="59"/>
      <c r="J342" s="78"/>
      <c r="K342" s="108"/>
      <c r="L342" s="3"/>
    </row>
    <row r="343" spans="1:12" x14ac:dyDescent="0.25">
      <c r="A343" s="54" t="s">
        <v>202</v>
      </c>
      <c r="B343" s="55" t="s">
        <v>237</v>
      </c>
      <c r="C343" s="56" t="s">
        <v>63</v>
      </c>
      <c r="D343" s="107">
        <v>61000000</v>
      </c>
      <c r="E343" s="58">
        <v>0</v>
      </c>
      <c r="F343" s="50">
        <f t="shared" si="27"/>
        <v>0</v>
      </c>
      <c r="G343" s="51">
        <f t="shared" si="30"/>
        <v>61000000</v>
      </c>
      <c r="H343" s="59"/>
      <c r="I343" s="59"/>
      <c r="J343" s="78"/>
      <c r="K343" s="108"/>
      <c r="L343" s="3"/>
    </row>
    <row r="344" spans="1:12" x14ac:dyDescent="0.25">
      <c r="A344" s="54" t="s">
        <v>204</v>
      </c>
      <c r="B344" s="55" t="s">
        <v>231</v>
      </c>
      <c r="C344" s="56" t="s">
        <v>64</v>
      </c>
      <c r="D344" s="107">
        <v>4550000</v>
      </c>
      <c r="E344" s="58">
        <v>0</v>
      </c>
      <c r="F344" s="50">
        <f t="shared" si="27"/>
        <v>0</v>
      </c>
      <c r="G344" s="51">
        <f t="shared" si="30"/>
        <v>4550000</v>
      </c>
      <c r="H344" s="59"/>
      <c r="I344" s="59"/>
      <c r="J344" s="78"/>
      <c r="K344" s="108"/>
      <c r="L344" s="3"/>
    </row>
    <row r="345" spans="1:12" ht="30" x14ac:dyDescent="0.25">
      <c r="A345" s="54" t="s">
        <v>206</v>
      </c>
      <c r="B345" s="55" t="s">
        <v>222</v>
      </c>
      <c r="C345" s="56" t="s">
        <v>65</v>
      </c>
      <c r="D345" s="107">
        <v>163450000</v>
      </c>
      <c r="E345" s="58">
        <v>0</v>
      </c>
      <c r="F345" s="50">
        <f t="shared" si="27"/>
        <v>0</v>
      </c>
      <c r="G345" s="51">
        <f t="shared" si="30"/>
        <v>163450000</v>
      </c>
      <c r="H345" s="59"/>
      <c r="I345" s="59"/>
      <c r="J345" s="78"/>
      <c r="K345" s="108"/>
      <c r="L345" s="3"/>
    </row>
    <row r="346" spans="1:12" x14ac:dyDescent="0.25">
      <c r="A346" s="54" t="s">
        <v>208</v>
      </c>
      <c r="B346" s="55" t="s">
        <v>270</v>
      </c>
      <c r="C346" s="56" t="s">
        <v>102</v>
      </c>
      <c r="D346" s="107">
        <v>8000000</v>
      </c>
      <c r="E346" s="58">
        <v>0</v>
      </c>
      <c r="F346" s="50">
        <f t="shared" si="27"/>
        <v>0</v>
      </c>
      <c r="G346" s="51">
        <f t="shared" si="30"/>
        <v>8000000</v>
      </c>
      <c r="H346" s="59"/>
      <c r="I346" s="59"/>
      <c r="J346" s="78"/>
      <c r="K346" s="108"/>
      <c r="L346" s="3"/>
    </row>
    <row r="347" spans="1:12" x14ac:dyDescent="0.25">
      <c r="A347" s="54" t="s">
        <v>210</v>
      </c>
      <c r="B347" s="55" t="s">
        <v>477</v>
      </c>
      <c r="C347" s="56" t="s">
        <v>476</v>
      </c>
      <c r="D347" s="107">
        <v>125000000</v>
      </c>
      <c r="E347" s="58">
        <v>0</v>
      </c>
      <c r="F347" s="50">
        <f t="shared" si="27"/>
        <v>0</v>
      </c>
      <c r="G347" s="51">
        <f t="shared" si="30"/>
        <v>125000000</v>
      </c>
      <c r="H347" s="59"/>
      <c r="I347" s="59"/>
      <c r="J347" s="78"/>
      <c r="K347" s="108"/>
      <c r="L347" s="3"/>
    </row>
    <row r="348" spans="1:12" x14ac:dyDescent="0.25">
      <c r="A348" s="54" t="s">
        <v>212</v>
      </c>
      <c r="B348" s="55" t="s">
        <v>286</v>
      </c>
      <c r="C348" s="56" t="s">
        <v>166</v>
      </c>
      <c r="D348" s="107">
        <v>20400000</v>
      </c>
      <c r="E348" s="58">
        <v>0</v>
      </c>
      <c r="F348" s="50">
        <f t="shared" si="27"/>
        <v>0</v>
      </c>
      <c r="G348" s="51">
        <f t="shared" si="30"/>
        <v>20400000</v>
      </c>
      <c r="H348" s="59"/>
      <c r="I348" s="59"/>
      <c r="J348" s="78"/>
      <c r="K348" s="108"/>
      <c r="L348" s="3"/>
    </row>
    <row r="349" spans="1:12" x14ac:dyDescent="0.25">
      <c r="A349" s="54" t="s">
        <v>214</v>
      </c>
      <c r="B349" s="82" t="s">
        <v>238</v>
      </c>
      <c r="C349" s="83" t="s">
        <v>68</v>
      </c>
      <c r="D349" s="107">
        <v>3750000</v>
      </c>
      <c r="E349" s="58">
        <v>0</v>
      </c>
      <c r="F349" s="50">
        <f t="shared" si="27"/>
        <v>0</v>
      </c>
      <c r="G349" s="51">
        <f t="shared" si="30"/>
        <v>3750000</v>
      </c>
      <c r="H349" s="59"/>
      <c r="I349" s="59"/>
      <c r="J349" s="78"/>
      <c r="K349" s="108"/>
      <c r="L349" s="3"/>
    </row>
    <row r="350" spans="1:12" x14ac:dyDescent="0.25">
      <c r="A350" s="70" t="s">
        <v>216</v>
      </c>
      <c r="B350" s="307" t="s">
        <v>424</v>
      </c>
      <c r="C350" s="308" t="s">
        <v>425</v>
      </c>
      <c r="D350" s="159">
        <v>66850000</v>
      </c>
      <c r="E350" s="90">
        <v>0</v>
      </c>
      <c r="F350" s="75">
        <f t="shared" si="27"/>
        <v>0</v>
      </c>
      <c r="G350" s="76">
        <f t="shared" si="30"/>
        <v>66850000</v>
      </c>
      <c r="H350" s="77"/>
      <c r="I350" s="77"/>
      <c r="J350" s="79"/>
      <c r="K350" s="108"/>
      <c r="L350" s="3"/>
    </row>
    <row r="351" spans="1:12" x14ac:dyDescent="0.25">
      <c r="A351" s="36">
        <v>44</v>
      </c>
      <c r="B351" s="37" t="s">
        <v>352</v>
      </c>
      <c r="C351" s="38" t="s">
        <v>42</v>
      </c>
      <c r="D351" s="39">
        <f>SUM(D352:D360)</f>
        <v>115254960</v>
      </c>
      <c r="E351" s="39">
        <f>SUM(E352:E360)</f>
        <v>0</v>
      </c>
      <c r="F351" s="42">
        <f t="shared" si="27"/>
        <v>0</v>
      </c>
      <c r="G351" s="39">
        <f>SUM(G352:G360)</f>
        <v>115254960</v>
      </c>
      <c r="H351" s="134"/>
      <c r="I351" s="43"/>
      <c r="J351" s="44"/>
      <c r="K351" s="108"/>
      <c r="L351" s="3"/>
    </row>
    <row r="352" spans="1:12" x14ac:dyDescent="0.25">
      <c r="A352" s="54" t="s">
        <v>194</v>
      </c>
      <c r="B352" s="55" t="s">
        <v>195</v>
      </c>
      <c r="C352" s="56" t="s">
        <v>48</v>
      </c>
      <c r="D352" s="107">
        <v>6941960</v>
      </c>
      <c r="E352" s="58">
        <v>0</v>
      </c>
      <c r="F352" s="50">
        <f t="shared" si="27"/>
        <v>0</v>
      </c>
      <c r="G352" s="51">
        <f t="shared" ref="G352:G360" si="31">D352-E352</f>
        <v>6941960</v>
      </c>
      <c r="H352" s="59"/>
      <c r="I352" s="59"/>
      <c r="J352" s="78"/>
      <c r="K352" s="108"/>
      <c r="L352" s="3"/>
    </row>
    <row r="353" spans="1:12" x14ac:dyDescent="0.25">
      <c r="A353" s="54" t="s">
        <v>196</v>
      </c>
      <c r="B353" s="55" t="s">
        <v>197</v>
      </c>
      <c r="C353" s="56" t="s">
        <v>49</v>
      </c>
      <c r="D353" s="107">
        <v>6947000</v>
      </c>
      <c r="E353" s="58">
        <v>0</v>
      </c>
      <c r="F353" s="50">
        <f t="shared" si="27"/>
        <v>0</v>
      </c>
      <c r="G353" s="51">
        <f t="shared" si="31"/>
        <v>6947000</v>
      </c>
      <c r="H353" s="59"/>
      <c r="I353" s="59"/>
      <c r="J353" s="78"/>
      <c r="K353" s="108"/>
      <c r="L353" s="3"/>
    </row>
    <row r="354" spans="1:12" x14ac:dyDescent="0.25">
      <c r="A354" s="54" t="s">
        <v>200</v>
      </c>
      <c r="B354" s="55" t="s">
        <v>235</v>
      </c>
      <c r="C354" s="56" t="s">
        <v>72</v>
      </c>
      <c r="D354" s="107">
        <v>1100000</v>
      </c>
      <c r="E354" s="58">
        <v>0</v>
      </c>
      <c r="F354" s="50">
        <f t="shared" si="27"/>
        <v>0</v>
      </c>
      <c r="G354" s="51">
        <f t="shared" si="31"/>
        <v>1100000</v>
      </c>
      <c r="H354" s="59"/>
      <c r="I354" s="59"/>
      <c r="J354" s="78"/>
      <c r="K354" s="108"/>
      <c r="L354" s="3"/>
    </row>
    <row r="355" spans="1:12" x14ac:dyDescent="0.25">
      <c r="A355" s="54" t="s">
        <v>202</v>
      </c>
      <c r="B355" s="55" t="s">
        <v>230</v>
      </c>
      <c r="C355" s="56" t="s">
        <v>160</v>
      </c>
      <c r="D355" s="107">
        <v>6111000</v>
      </c>
      <c r="E355" s="58">
        <v>0</v>
      </c>
      <c r="F355" s="50">
        <f>E355/D355*100</f>
        <v>0</v>
      </c>
      <c r="G355" s="51">
        <f t="shared" si="31"/>
        <v>6111000</v>
      </c>
      <c r="H355" s="59"/>
      <c r="I355" s="59"/>
      <c r="J355" s="78"/>
      <c r="K355" s="108"/>
      <c r="L355" s="3"/>
    </row>
    <row r="356" spans="1:12" x14ac:dyDescent="0.25">
      <c r="A356" s="54" t="s">
        <v>204</v>
      </c>
      <c r="B356" s="55" t="s">
        <v>237</v>
      </c>
      <c r="C356" s="56" t="s">
        <v>63</v>
      </c>
      <c r="D356" s="107">
        <v>38000000</v>
      </c>
      <c r="E356" s="58">
        <v>0</v>
      </c>
      <c r="F356" s="50">
        <f>E356/D356*100</f>
        <v>0</v>
      </c>
      <c r="G356" s="51">
        <f t="shared" si="31"/>
        <v>38000000</v>
      </c>
      <c r="H356" s="59"/>
      <c r="I356" s="59"/>
      <c r="J356" s="78"/>
      <c r="K356" s="108"/>
      <c r="L356" s="3"/>
    </row>
    <row r="357" spans="1:12" ht="30" x14ac:dyDescent="0.25">
      <c r="A357" s="54" t="s">
        <v>206</v>
      </c>
      <c r="B357" s="55" t="s">
        <v>222</v>
      </c>
      <c r="C357" s="56" t="s">
        <v>65</v>
      </c>
      <c r="D357" s="107">
        <v>3400000</v>
      </c>
      <c r="E357" s="58">
        <v>0</v>
      </c>
      <c r="F357" s="50">
        <f>E357/D357*100</f>
        <v>0</v>
      </c>
      <c r="G357" s="51">
        <f t="shared" si="31"/>
        <v>3400000</v>
      </c>
      <c r="H357" s="59"/>
      <c r="I357" s="59"/>
      <c r="J357" s="78"/>
      <c r="K357" s="108"/>
      <c r="L357" s="3"/>
    </row>
    <row r="358" spans="1:12" ht="30" x14ac:dyDescent="0.25">
      <c r="A358" s="54" t="s">
        <v>208</v>
      </c>
      <c r="B358" s="55" t="s">
        <v>267</v>
      </c>
      <c r="C358" s="56" t="s">
        <v>99</v>
      </c>
      <c r="D358" s="107">
        <v>21800000</v>
      </c>
      <c r="E358" s="58">
        <v>0</v>
      </c>
      <c r="F358" s="50">
        <f>E358/D358*100</f>
        <v>0</v>
      </c>
      <c r="G358" s="51">
        <f t="shared" si="31"/>
        <v>21800000</v>
      </c>
      <c r="H358" s="59"/>
      <c r="I358" s="59"/>
      <c r="J358" s="78"/>
      <c r="K358" s="108"/>
      <c r="L358" s="3"/>
    </row>
    <row r="359" spans="1:12" x14ac:dyDescent="0.25">
      <c r="A359" s="54" t="s">
        <v>210</v>
      </c>
      <c r="B359" s="55" t="s">
        <v>225</v>
      </c>
      <c r="C359" s="56" t="s">
        <v>74</v>
      </c>
      <c r="D359" s="107">
        <v>4705000</v>
      </c>
      <c r="E359" s="58">
        <v>0</v>
      </c>
      <c r="F359" s="50">
        <f t="shared" ref="F359:F393" si="32">E359/D359*100</f>
        <v>0</v>
      </c>
      <c r="G359" s="51">
        <f t="shared" si="31"/>
        <v>4705000</v>
      </c>
      <c r="H359" s="59"/>
      <c r="I359" s="59"/>
      <c r="J359" s="78"/>
      <c r="K359" s="108"/>
      <c r="L359" s="3"/>
    </row>
    <row r="360" spans="1:12" s="103" customFormat="1" x14ac:dyDescent="0.25">
      <c r="A360" s="70" t="s">
        <v>212</v>
      </c>
      <c r="B360" s="71" t="s">
        <v>238</v>
      </c>
      <c r="C360" s="72" t="s">
        <v>68</v>
      </c>
      <c r="D360" s="159">
        <v>26250000</v>
      </c>
      <c r="E360" s="90">
        <v>0</v>
      </c>
      <c r="F360" s="75">
        <f t="shared" si="32"/>
        <v>0</v>
      </c>
      <c r="G360" s="76">
        <f t="shared" si="31"/>
        <v>26250000</v>
      </c>
      <c r="H360" s="77"/>
      <c r="I360" s="77"/>
      <c r="J360" s="79"/>
      <c r="K360" s="104"/>
      <c r="L360" s="104"/>
    </row>
    <row r="361" spans="1:12" x14ac:dyDescent="0.25">
      <c r="A361" s="36">
        <v>45</v>
      </c>
      <c r="B361" s="37" t="s">
        <v>353</v>
      </c>
      <c r="C361" s="38" t="s">
        <v>43</v>
      </c>
      <c r="D361" s="39">
        <f>SUM(D362:D365)</f>
        <v>15852480</v>
      </c>
      <c r="E361" s="39">
        <f>SUM(E362:E365)</f>
        <v>0</v>
      </c>
      <c r="F361" s="42">
        <f t="shared" si="32"/>
        <v>0</v>
      </c>
      <c r="G361" s="39">
        <f>SUM(G362:G365)</f>
        <v>15852480</v>
      </c>
      <c r="H361" s="134"/>
      <c r="I361" s="43"/>
      <c r="J361" s="44"/>
      <c r="K361" s="108"/>
      <c r="L361" s="3"/>
    </row>
    <row r="362" spans="1:12" x14ac:dyDescent="0.25">
      <c r="A362" s="54" t="s">
        <v>194</v>
      </c>
      <c r="B362" s="55" t="s">
        <v>195</v>
      </c>
      <c r="C362" s="56" t="s">
        <v>48</v>
      </c>
      <c r="D362" s="107">
        <v>3714480</v>
      </c>
      <c r="E362" s="58">
        <v>0</v>
      </c>
      <c r="F362" s="50">
        <f t="shared" si="32"/>
        <v>0</v>
      </c>
      <c r="G362" s="51">
        <f>D362-E362</f>
        <v>3714480</v>
      </c>
      <c r="H362" s="59"/>
      <c r="I362" s="59"/>
      <c r="J362" s="78"/>
      <c r="K362" s="108"/>
    </row>
    <row r="363" spans="1:12" x14ac:dyDescent="0.25">
      <c r="A363" s="54" t="s">
        <v>196</v>
      </c>
      <c r="B363" s="55" t="s">
        <v>197</v>
      </c>
      <c r="C363" s="56" t="s">
        <v>49</v>
      </c>
      <c r="D363" s="107">
        <v>5838000</v>
      </c>
      <c r="E363" s="58">
        <v>0</v>
      </c>
      <c r="F363" s="50">
        <f t="shared" si="32"/>
        <v>0</v>
      </c>
      <c r="G363" s="51">
        <f>D363-E363</f>
        <v>5838000</v>
      </c>
      <c r="H363" s="106"/>
      <c r="I363" s="106"/>
      <c r="J363" s="78"/>
      <c r="K363" s="108"/>
    </row>
    <row r="364" spans="1:12" x14ac:dyDescent="0.25">
      <c r="A364" s="54" t="s">
        <v>200</v>
      </c>
      <c r="B364" s="55" t="s">
        <v>235</v>
      </c>
      <c r="C364" s="56" t="s">
        <v>72</v>
      </c>
      <c r="D364" s="107">
        <v>550000</v>
      </c>
      <c r="E364" s="58">
        <v>0</v>
      </c>
      <c r="F364" s="50">
        <f t="shared" si="32"/>
        <v>0</v>
      </c>
      <c r="G364" s="51">
        <f>D364-E364</f>
        <v>550000</v>
      </c>
      <c r="H364" s="59"/>
      <c r="I364" s="59"/>
      <c r="J364" s="78"/>
      <c r="K364" s="108"/>
    </row>
    <row r="365" spans="1:12" x14ac:dyDescent="0.25">
      <c r="A365" s="70" t="s">
        <v>202</v>
      </c>
      <c r="B365" s="71" t="s">
        <v>237</v>
      </c>
      <c r="C365" s="72" t="s">
        <v>63</v>
      </c>
      <c r="D365" s="159">
        <v>5750000</v>
      </c>
      <c r="E365" s="80">
        <v>0</v>
      </c>
      <c r="F365" s="75">
        <f t="shared" si="32"/>
        <v>0</v>
      </c>
      <c r="G365" s="76">
        <f>D365-E365</f>
        <v>5750000</v>
      </c>
      <c r="H365" s="77"/>
      <c r="I365" s="77"/>
      <c r="J365" s="79"/>
      <c r="K365" s="108"/>
      <c r="L365" s="3"/>
    </row>
    <row r="366" spans="1:12" x14ac:dyDescent="0.25">
      <c r="A366" s="160" t="s">
        <v>112</v>
      </c>
      <c r="B366" s="161" t="s">
        <v>146</v>
      </c>
      <c r="C366" s="162" t="s">
        <v>45</v>
      </c>
      <c r="D366" s="163">
        <f>D367+D411</f>
        <v>7392150738</v>
      </c>
      <c r="E366" s="163">
        <f>E367+E411</f>
        <v>7649000</v>
      </c>
      <c r="F366" s="164">
        <f t="shared" si="32"/>
        <v>0.10347462154254572</v>
      </c>
      <c r="G366" s="163">
        <f>G367+G411</f>
        <v>7384501738</v>
      </c>
      <c r="H366" s="165"/>
      <c r="I366" s="165"/>
      <c r="J366" s="166"/>
      <c r="K366" s="108"/>
      <c r="L366" s="3"/>
    </row>
    <row r="367" spans="1:12" x14ac:dyDescent="0.25">
      <c r="A367" s="28" t="s">
        <v>121</v>
      </c>
      <c r="B367" s="29" t="s">
        <v>147</v>
      </c>
      <c r="C367" s="30" t="s">
        <v>46</v>
      </c>
      <c r="D367" s="31">
        <f>D368+D376+D386+D401</f>
        <v>1865090596</v>
      </c>
      <c r="E367" s="31">
        <f>E368+E376+E386+E401</f>
        <v>7649000</v>
      </c>
      <c r="F367" s="33">
        <f t="shared" si="32"/>
        <v>0.4101141261665554</v>
      </c>
      <c r="G367" s="31">
        <f>G368+G376+G386+G401</f>
        <v>1857441596</v>
      </c>
      <c r="H367" s="152"/>
      <c r="I367" s="152"/>
      <c r="J367" s="153"/>
      <c r="K367" s="108"/>
    </row>
    <row r="368" spans="1:12" ht="60" x14ac:dyDescent="0.25">
      <c r="A368" s="36">
        <v>46</v>
      </c>
      <c r="B368" s="37" t="s">
        <v>354</v>
      </c>
      <c r="C368" s="38" t="s">
        <v>189</v>
      </c>
      <c r="D368" s="39">
        <f>SUM(D369:D375)</f>
        <v>36500000</v>
      </c>
      <c r="E368" s="68">
        <f>SUM(E369:E375)</f>
        <v>0</v>
      </c>
      <c r="F368" s="41">
        <f t="shared" si="32"/>
        <v>0</v>
      </c>
      <c r="G368" s="68">
        <f>SUM(G369:G375)</f>
        <v>36500000</v>
      </c>
      <c r="H368" s="120"/>
      <c r="I368" s="43"/>
      <c r="J368" s="44"/>
      <c r="K368" s="108"/>
    </row>
    <row r="369" spans="1:12" x14ac:dyDescent="0.25">
      <c r="A369" s="54" t="s">
        <v>194</v>
      </c>
      <c r="B369" s="55" t="s">
        <v>195</v>
      </c>
      <c r="C369" s="56" t="s">
        <v>48</v>
      </c>
      <c r="D369" s="107">
        <v>3314710</v>
      </c>
      <c r="E369" s="58">
        <v>0</v>
      </c>
      <c r="F369" s="50">
        <f t="shared" si="32"/>
        <v>0</v>
      </c>
      <c r="G369" s="51">
        <f t="shared" ref="G369:G375" si="33">D369-E369</f>
        <v>3314710</v>
      </c>
      <c r="H369" s="59"/>
      <c r="I369" s="59"/>
      <c r="J369" s="78"/>
      <c r="K369" s="108"/>
    </row>
    <row r="370" spans="1:12" x14ac:dyDescent="0.25">
      <c r="A370" s="54" t="s">
        <v>196</v>
      </c>
      <c r="B370" s="55" t="s">
        <v>197</v>
      </c>
      <c r="C370" s="56" t="s">
        <v>49</v>
      </c>
      <c r="D370" s="107">
        <v>3499930</v>
      </c>
      <c r="E370" s="58">
        <v>0</v>
      </c>
      <c r="F370" s="50">
        <f t="shared" si="32"/>
        <v>0</v>
      </c>
      <c r="G370" s="51">
        <f t="shared" si="33"/>
        <v>3499930</v>
      </c>
      <c r="H370" s="59"/>
      <c r="I370" s="59"/>
      <c r="J370" s="78"/>
      <c r="K370" s="108"/>
    </row>
    <row r="371" spans="1:12" ht="30" x14ac:dyDescent="0.25">
      <c r="A371" s="54" t="s">
        <v>200</v>
      </c>
      <c r="B371" s="55" t="s">
        <v>295</v>
      </c>
      <c r="C371" s="56" t="s">
        <v>129</v>
      </c>
      <c r="D371" s="107">
        <v>9925000</v>
      </c>
      <c r="E371" s="58">
        <v>0</v>
      </c>
      <c r="F371" s="50">
        <f t="shared" si="32"/>
        <v>0</v>
      </c>
      <c r="G371" s="51">
        <f t="shared" si="33"/>
        <v>9925000</v>
      </c>
      <c r="H371" s="59"/>
      <c r="I371" s="59"/>
      <c r="J371" s="78"/>
      <c r="K371" s="108"/>
    </row>
    <row r="372" spans="1:12" ht="30" x14ac:dyDescent="0.25">
      <c r="A372" s="54" t="s">
        <v>202</v>
      </c>
      <c r="B372" s="55" t="s">
        <v>222</v>
      </c>
      <c r="C372" s="56" t="s">
        <v>65</v>
      </c>
      <c r="D372" s="107">
        <v>10000000</v>
      </c>
      <c r="E372" s="58">
        <v>0</v>
      </c>
      <c r="F372" s="50">
        <f t="shared" si="32"/>
        <v>0</v>
      </c>
      <c r="G372" s="51">
        <f t="shared" si="33"/>
        <v>10000000</v>
      </c>
      <c r="H372" s="59"/>
      <c r="I372" s="59"/>
      <c r="J372" s="78"/>
      <c r="K372" s="108"/>
      <c r="L372" s="3"/>
    </row>
    <row r="373" spans="1:12" x14ac:dyDescent="0.25">
      <c r="A373" s="54" t="s">
        <v>204</v>
      </c>
      <c r="B373" s="55" t="s">
        <v>268</v>
      </c>
      <c r="C373" s="56" t="s">
        <v>66</v>
      </c>
      <c r="D373" s="107">
        <v>1636360</v>
      </c>
      <c r="E373" s="58">
        <v>0</v>
      </c>
      <c r="F373" s="50">
        <f t="shared" si="32"/>
        <v>0</v>
      </c>
      <c r="G373" s="51">
        <f t="shared" si="33"/>
        <v>1636360</v>
      </c>
      <c r="H373" s="121"/>
      <c r="I373" s="121"/>
      <c r="J373" s="122"/>
      <c r="K373" s="108"/>
    </row>
    <row r="374" spans="1:12" x14ac:dyDescent="0.25">
      <c r="A374" s="54" t="s">
        <v>206</v>
      </c>
      <c r="B374" s="55" t="s">
        <v>225</v>
      </c>
      <c r="C374" s="56" t="s">
        <v>74</v>
      </c>
      <c r="D374" s="107">
        <v>7374000</v>
      </c>
      <c r="E374" s="58">
        <v>0</v>
      </c>
      <c r="F374" s="50">
        <f t="shared" si="32"/>
        <v>0</v>
      </c>
      <c r="G374" s="51">
        <f t="shared" si="33"/>
        <v>7374000</v>
      </c>
      <c r="H374" s="121"/>
      <c r="I374" s="121"/>
      <c r="J374" s="122"/>
      <c r="K374" s="108"/>
    </row>
    <row r="375" spans="1:12" x14ac:dyDescent="0.25">
      <c r="A375" s="70" t="s">
        <v>208</v>
      </c>
      <c r="B375" s="71" t="s">
        <v>238</v>
      </c>
      <c r="C375" s="72" t="s">
        <v>68</v>
      </c>
      <c r="D375" s="159">
        <v>750000</v>
      </c>
      <c r="E375" s="80">
        <v>0</v>
      </c>
      <c r="F375" s="75">
        <f t="shared" si="32"/>
        <v>0</v>
      </c>
      <c r="G375" s="76">
        <f t="shared" si="33"/>
        <v>750000</v>
      </c>
      <c r="H375" s="154"/>
      <c r="I375" s="154"/>
      <c r="J375" s="155"/>
      <c r="K375" s="108"/>
    </row>
    <row r="376" spans="1:12" ht="75" x14ac:dyDescent="0.25">
      <c r="A376" s="36">
        <v>47</v>
      </c>
      <c r="B376" s="37" t="s">
        <v>355</v>
      </c>
      <c r="C376" s="38" t="s">
        <v>190</v>
      </c>
      <c r="D376" s="39">
        <f>SUM(D377:D385)</f>
        <v>254450000</v>
      </c>
      <c r="E376" s="68">
        <f>SUM(E377:E385)</f>
        <v>0</v>
      </c>
      <c r="F376" s="41">
        <f t="shared" si="32"/>
        <v>0</v>
      </c>
      <c r="G376" s="68">
        <f>SUM(G377:G385)</f>
        <v>254450000</v>
      </c>
      <c r="H376" s="43"/>
      <c r="I376" s="43"/>
      <c r="J376" s="44"/>
      <c r="K376" s="108"/>
    </row>
    <row r="377" spans="1:12" x14ac:dyDescent="0.25">
      <c r="A377" s="54" t="s">
        <v>194</v>
      </c>
      <c r="B377" s="55" t="s">
        <v>195</v>
      </c>
      <c r="C377" s="56" t="s">
        <v>48</v>
      </c>
      <c r="D377" s="107">
        <v>5477460</v>
      </c>
      <c r="E377" s="58">
        <v>0</v>
      </c>
      <c r="F377" s="50">
        <f t="shared" si="32"/>
        <v>0</v>
      </c>
      <c r="G377" s="51">
        <f t="shared" ref="G377:G385" si="34">D377-E377</f>
        <v>5477460</v>
      </c>
      <c r="H377" s="59"/>
      <c r="I377" s="59"/>
      <c r="J377" s="78"/>
      <c r="K377" s="108"/>
    </row>
    <row r="378" spans="1:12" x14ac:dyDescent="0.25">
      <c r="A378" s="54" t="s">
        <v>196</v>
      </c>
      <c r="B378" s="55" t="s">
        <v>197</v>
      </c>
      <c r="C378" s="56" t="s">
        <v>49</v>
      </c>
      <c r="D378" s="107">
        <v>1741460</v>
      </c>
      <c r="E378" s="58">
        <v>0</v>
      </c>
      <c r="F378" s="50">
        <f t="shared" si="32"/>
        <v>0</v>
      </c>
      <c r="G378" s="51">
        <f t="shared" si="34"/>
        <v>1741460</v>
      </c>
      <c r="H378" s="59"/>
      <c r="I378" s="59"/>
      <c r="J378" s="78"/>
      <c r="K378" s="108"/>
    </row>
    <row r="379" spans="1:12" x14ac:dyDescent="0.25">
      <c r="A379" s="54" t="s">
        <v>200</v>
      </c>
      <c r="B379" s="55" t="s">
        <v>235</v>
      </c>
      <c r="C379" s="56" t="s">
        <v>72</v>
      </c>
      <c r="D379" s="107">
        <v>660000</v>
      </c>
      <c r="E379" s="58">
        <v>0</v>
      </c>
      <c r="F379" s="50">
        <f t="shared" si="32"/>
        <v>0</v>
      </c>
      <c r="G379" s="51">
        <f t="shared" si="34"/>
        <v>660000</v>
      </c>
      <c r="H379" s="59"/>
      <c r="I379" s="59"/>
      <c r="J379" s="78"/>
      <c r="K379" s="108"/>
    </row>
    <row r="380" spans="1:12" x14ac:dyDescent="0.25">
      <c r="A380" s="54" t="s">
        <v>202</v>
      </c>
      <c r="B380" s="55" t="s">
        <v>237</v>
      </c>
      <c r="C380" s="56" t="s">
        <v>63</v>
      </c>
      <c r="D380" s="107">
        <v>15950000</v>
      </c>
      <c r="E380" s="58">
        <v>0</v>
      </c>
      <c r="F380" s="50">
        <f t="shared" si="32"/>
        <v>0</v>
      </c>
      <c r="G380" s="51">
        <f t="shared" si="34"/>
        <v>15950000</v>
      </c>
      <c r="H380" s="59"/>
      <c r="I380" s="59"/>
      <c r="J380" s="78"/>
      <c r="K380" s="108"/>
    </row>
    <row r="381" spans="1:12" ht="30" x14ac:dyDescent="0.25">
      <c r="A381" s="54" t="s">
        <v>204</v>
      </c>
      <c r="B381" s="55" t="s">
        <v>222</v>
      </c>
      <c r="C381" s="56" t="s">
        <v>65</v>
      </c>
      <c r="D381" s="107">
        <v>71600000</v>
      </c>
      <c r="E381" s="58">
        <v>0</v>
      </c>
      <c r="F381" s="50">
        <f t="shared" si="32"/>
        <v>0</v>
      </c>
      <c r="G381" s="51">
        <f t="shared" si="34"/>
        <v>71600000</v>
      </c>
      <c r="H381" s="59"/>
      <c r="I381" s="59"/>
      <c r="J381" s="78"/>
      <c r="K381" s="108"/>
    </row>
    <row r="382" spans="1:12" x14ac:dyDescent="0.25">
      <c r="A382" s="54" t="s">
        <v>206</v>
      </c>
      <c r="B382" s="55" t="s">
        <v>268</v>
      </c>
      <c r="C382" s="56" t="s">
        <v>66</v>
      </c>
      <c r="D382" s="107">
        <v>4909080</v>
      </c>
      <c r="E382" s="58">
        <v>0</v>
      </c>
      <c r="F382" s="50">
        <f t="shared" si="32"/>
        <v>0</v>
      </c>
      <c r="G382" s="51">
        <f t="shared" si="34"/>
        <v>4909080</v>
      </c>
      <c r="H382" s="59"/>
      <c r="I382" s="59"/>
      <c r="J382" s="78"/>
      <c r="K382" s="108"/>
    </row>
    <row r="383" spans="1:12" ht="30" x14ac:dyDescent="0.25">
      <c r="A383" s="54" t="s">
        <v>208</v>
      </c>
      <c r="B383" s="55" t="s">
        <v>290</v>
      </c>
      <c r="C383" s="56" t="s">
        <v>104</v>
      </c>
      <c r="D383" s="107">
        <v>116159000</v>
      </c>
      <c r="E383" s="58">
        <v>0</v>
      </c>
      <c r="F383" s="50">
        <f t="shared" si="32"/>
        <v>0</v>
      </c>
      <c r="G383" s="51">
        <f t="shared" si="34"/>
        <v>116159000</v>
      </c>
      <c r="H383" s="59"/>
      <c r="I383" s="59"/>
      <c r="J383" s="78"/>
      <c r="K383" s="108"/>
    </row>
    <row r="384" spans="1:12" x14ac:dyDescent="0.25">
      <c r="A384" s="54" t="s">
        <v>210</v>
      </c>
      <c r="B384" s="55" t="s">
        <v>225</v>
      </c>
      <c r="C384" s="56" t="s">
        <v>74</v>
      </c>
      <c r="D384" s="107">
        <v>30828000</v>
      </c>
      <c r="E384" s="58">
        <v>0</v>
      </c>
      <c r="F384" s="50">
        <f t="shared" si="32"/>
        <v>0</v>
      </c>
      <c r="G384" s="51">
        <f t="shared" si="34"/>
        <v>30828000</v>
      </c>
      <c r="H384" s="59"/>
      <c r="I384" s="59"/>
      <c r="J384" s="78"/>
      <c r="K384" s="108"/>
    </row>
    <row r="385" spans="1:12" x14ac:dyDescent="0.25">
      <c r="A385" s="70" t="s">
        <v>212</v>
      </c>
      <c r="B385" s="71" t="s">
        <v>238</v>
      </c>
      <c r="C385" s="72" t="s">
        <v>68</v>
      </c>
      <c r="D385" s="159">
        <v>7125000</v>
      </c>
      <c r="E385" s="90">
        <v>0</v>
      </c>
      <c r="F385" s="75">
        <f t="shared" si="32"/>
        <v>0</v>
      </c>
      <c r="G385" s="76">
        <f t="shared" si="34"/>
        <v>7125000</v>
      </c>
      <c r="H385" s="156"/>
      <c r="I385" s="156"/>
      <c r="J385" s="79"/>
      <c r="K385" s="108"/>
    </row>
    <row r="386" spans="1:12" ht="60" x14ac:dyDescent="0.25">
      <c r="A386" s="36">
        <v>48</v>
      </c>
      <c r="B386" s="37" t="s">
        <v>356</v>
      </c>
      <c r="C386" s="38" t="s">
        <v>170</v>
      </c>
      <c r="D386" s="39">
        <f>SUM(D387:D400)</f>
        <v>1361968096</v>
      </c>
      <c r="E386" s="68">
        <f>SUM(E387:E400)</f>
        <v>7649000</v>
      </c>
      <c r="F386" s="41">
        <f t="shared" si="32"/>
        <v>0.56161374282294496</v>
      </c>
      <c r="G386" s="68">
        <f>SUM(G387:G400)</f>
        <v>1354319096</v>
      </c>
      <c r="H386" s="120"/>
      <c r="I386" s="43"/>
      <c r="J386" s="44"/>
      <c r="K386" s="108"/>
    </row>
    <row r="387" spans="1:12" x14ac:dyDescent="0.25">
      <c r="A387" s="54" t="s">
        <v>194</v>
      </c>
      <c r="B387" s="55" t="s">
        <v>195</v>
      </c>
      <c r="C387" s="56" t="s">
        <v>48</v>
      </c>
      <c r="D387" s="107">
        <v>11711000</v>
      </c>
      <c r="E387" s="58">
        <v>0</v>
      </c>
      <c r="F387" s="50">
        <f t="shared" si="32"/>
        <v>0</v>
      </c>
      <c r="G387" s="51">
        <f t="shared" ref="G387:G396" si="35">D387-E387</f>
        <v>11711000</v>
      </c>
      <c r="H387" s="59"/>
      <c r="I387" s="59"/>
      <c r="J387" s="78"/>
      <c r="K387" s="108"/>
    </row>
    <row r="388" spans="1:12" x14ac:dyDescent="0.25">
      <c r="A388" s="54" t="s">
        <v>196</v>
      </c>
      <c r="B388" s="55" t="s">
        <v>197</v>
      </c>
      <c r="C388" s="56" t="s">
        <v>49</v>
      </c>
      <c r="D388" s="107">
        <v>91630400</v>
      </c>
      <c r="E388" s="58">
        <v>0</v>
      </c>
      <c r="F388" s="50">
        <f t="shared" si="32"/>
        <v>0</v>
      </c>
      <c r="G388" s="51">
        <f t="shared" si="35"/>
        <v>91630400</v>
      </c>
      <c r="H388" s="59"/>
      <c r="I388" s="59"/>
      <c r="J388" s="78"/>
      <c r="K388" s="108"/>
    </row>
    <row r="389" spans="1:12" x14ac:dyDescent="0.25">
      <c r="A389" s="54" t="s">
        <v>200</v>
      </c>
      <c r="B389" s="55" t="s">
        <v>235</v>
      </c>
      <c r="C389" s="56" t="s">
        <v>72</v>
      </c>
      <c r="D389" s="107">
        <v>1045000</v>
      </c>
      <c r="E389" s="58">
        <v>0</v>
      </c>
      <c r="F389" s="50">
        <f t="shared" si="32"/>
        <v>0</v>
      </c>
      <c r="G389" s="51">
        <f t="shared" si="35"/>
        <v>1045000</v>
      </c>
      <c r="H389" s="59"/>
      <c r="I389" s="59"/>
      <c r="J389" s="78"/>
      <c r="K389" s="108"/>
    </row>
    <row r="390" spans="1:12" x14ac:dyDescent="0.25">
      <c r="A390" s="54" t="s">
        <v>202</v>
      </c>
      <c r="B390" s="55" t="s">
        <v>237</v>
      </c>
      <c r="C390" s="56" t="s">
        <v>63</v>
      </c>
      <c r="D390" s="107">
        <v>4200000</v>
      </c>
      <c r="E390" s="58">
        <v>0</v>
      </c>
      <c r="F390" s="50">
        <f t="shared" si="32"/>
        <v>0</v>
      </c>
      <c r="G390" s="51">
        <f t="shared" si="35"/>
        <v>4200000</v>
      </c>
      <c r="H390" s="59"/>
      <c r="I390" s="59"/>
      <c r="J390" s="78"/>
      <c r="K390" s="108"/>
    </row>
    <row r="391" spans="1:12" ht="30" x14ac:dyDescent="0.25">
      <c r="A391" s="54" t="s">
        <v>204</v>
      </c>
      <c r="B391" s="55" t="s">
        <v>295</v>
      </c>
      <c r="C391" s="56" t="s">
        <v>129</v>
      </c>
      <c r="D391" s="107">
        <v>240200000</v>
      </c>
      <c r="E391" s="58">
        <v>0</v>
      </c>
      <c r="F391" s="50">
        <f t="shared" si="32"/>
        <v>0</v>
      </c>
      <c r="G391" s="51">
        <f t="shared" si="35"/>
        <v>240200000</v>
      </c>
      <c r="H391" s="59"/>
      <c r="I391" s="59"/>
      <c r="J391" s="78"/>
      <c r="K391" s="108"/>
    </row>
    <row r="392" spans="1:12" ht="30" x14ac:dyDescent="0.25">
      <c r="A392" s="54" t="s">
        <v>206</v>
      </c>
      <c r="B392" s="55" t="s">
        <v>222</v>
      </c>
      <c r="C392" s="56" t="s">
        <v>65</v>
      </c>
      <c r="D392" s="107">
        <v>120100000</v>
      </c>
      <c r="E392" s="58">
        <v>0</v>
      </c>
      <c r="F392" s="50">
        <f t="shared" si="32"/>
        <v>0</v>
      </c>
      <c r="G392" s="51">
        <f t="shared" si="35"/>
        <v>120100000</v>
      </c>
      <c r="H392" s="59"/>
      <c r="I392" s="59"/>
      <c r="J392" s="78"/>
    </row>
    <row r="393" spans="1:12" ht="30" x14ac:dyDescent="0.25">
      <c r="A393" s="54" t="s">
        <v>208</v>
      </c>
      <c r="B393" s="55" t="s">
        <v>297</v>
      </c>
      <c r="C393" s="56" t="s">
        <v>130</v>
      </c>
      <c r="D393" s="107">
        <v>357000000</v>
      </c>
      <c r="E393" s="58">
        <v>0</v>
      </c>
      <c r="F393" s="50">
        <f t="shared" si="32"/>
        <v>0</v>
      </c>
      <c r="G393" s="51">
        <f t="shared" si="35"/>
        <v>357000000</v>
      </c>
      <c r="H393" s="59"/>
      <c r="I393" s="59"/>
      <c r="J393" s="78"/>
      <c r="K393" s="108"/>
    </row>
    <row r="394" spans="1:12" x14ac:dyDescent="0.25">
      <c r="A394" s="54" t="s">
        <v>210</v>
      </c>
      <c r="B394" s="55" t="s">
        <v>271</v>
      </c>
      <c r="C394" s="56" t="s">
        <v>108</v>
      </c>
      <c r="D394" s="107">
        <v>133500000</v>
      </c>
      <c r="E394" s="58">
        <v>0</v>
      </c>
      <c r="F394" s="50">
        <v>0</v>
      </c>
      <c r="G394" s="51">
        <f t="shared" si="35"/>
        <v>133500000</v>
      </c>
      <c r="H394" s="59"/>
      <c r="I394" s="59"/>
      <c r="J394" s="78"/>
      <c r="K394" s="108"/>
    </row>
    <row r="395" spans="1:12" x14ac:dyDescent="0.25">
      <c r="A395" s="54" t="s">
        <v>212</v>
      </c>
      <c r="B395" s="55" t="s">
        <v>283</v>
      </c>
      <c r="C395" s="56" t="s">
        <v>105</v>
      </c>
      <c r="D395" s="107">
        <v>12000000</v>
      </c>
      <c r="E395" s="58">
        <v>0</v>
      </c>
      <c r="F395" s="50">
        <v>0</v>
      </c>
      <c r="G395" s="51">
        <f t="shared" si="35"/>
        <v>12000000</v>
      </c>
      <c r="H395" s="59"/>
      <c r="I395" s="59"/>
      <c r="J395" s="78"/>
      <c r="K395" s="108"/>
    </row>
    <row r="396" spans="1:12" x14ac:dyDescent="0.25">
      <c r="A396" s="54" t="s">
        <v>214</v>
      </c>
      <c r="B396" s="55" t="s">
        <v>245</v>
      </c>
      <c r="C396" s="56" t="s">
        <v>83</v>
      </c>
      <c r="D396" s="107">
        <v>2250000</v>
      </c>
      <c r="E396" s="58">
        <v>0</v>
      </c>
      <c r="F396" s="50">
        <v>0</v>
      </c>
      <c r="G396" s="51">
        <f t="shared" si="35"/>
        <v>2250000</v>
      </c>
      <c r="H396" s="59"/>
      <c r="I396" s="59"/>
      <c r="J396" s="78"/>
      <c r="K396" s="108"/>
    </row>
    <row r="397" spans="1:12" x14ac:dyDescent="0.25">
      <c r="A397" s="54" t="s">
        <v>216</v>
      </c>
      <c r="B397" s="55" t="s">
        <v>224</v>
      </c>
      <c r="C397" s="56" t="s">
        <v>67</v>
      </c>
      <c r="D397" s="107">
        <v>6545160</v>
      </c>
      <c r="E397" s="58">
        <v>0</v>
      </c>
      <c r="F397" s="50">
        <f t="shared" ref="F397:F427" si="36">E397/D397*100</f>
        <v>0</v>
      </c>
      <c r="G397" s="51">
        <f>D397-E397</f>
        <v>6545160</v>
      </c>
      <c r="H397" s="106"/>
      <c r="I397" s="106"/>
      <c r="J397" s="78"/>
    </row>
    <row r="398" spans="1:12" x14ac:dyDescent="0.25">
      <c r="A398" s="54" t="s">
        <v>218</v>
      </c>
      <c r="B398" s="55" t="s">
        <v>298</v>
      </c>
      <c r="C398" s="56" t="s">
        <v>127</v>
      </c>
      <c r="D398" s="107">
        <v>39000000</v>
      </c>
      <c r="E398" s="58">
        <v>0</v>
      </c>
      <c r="F398" s="50">
        <f t="shared" si="36"/>
        <v>0</v>
      </c>
      <c r="G398" s="51">
        <f>D398-E398</f>
        <v>39000000</v>
      </c>
      <c r="H398" s="59"/>
      <c r="I398" s="59"/>
      <c r="J398" s="78"/>
    </row>
    <row r="399" spans="1:12" x14ac:dyDescent="0.25">
      <c r="A399" s="54" t="s">
        <v>220</v>
      </c>
      <c r="B399" s="55" t="s">
        <v>225</v>
      </c>
      <c r="C399" s="56" t="s">
        <v>74</v>
      </c>
      <c r="D399" s="107">
        <v>333936536</v>
      </c>
      <c r="E399" s="58">
        <v>7649000</v>
      </c>
      <c r="F399" s="50">
        <f t="shared" si="36"/>
        <v>2.2905549933595766</v>
      </c>
      <c r="G399" s="51">
        <f>D399-E399</f>
        <v>326287536</v>
      </c>
      <c r="H399" s="59"/>
      <c r="I399" s="59"/>
      <c r="J399" s="78"/>
      <c r="L399" s="3"/>
    </row>
    <row r="400" spans="1:12" x14ac:dyDescent="0.25">
      <c r="A400" s="70" t="s">
        <v>251</v>
      </c>
      <c r="B400" s="71" t="s">
        <v>238</v>
      </c>
      <c r="C400" s="72" t="s">
        <v>68</v>
      </c>
      <c r="D400" s="159">
        <v>8850000</v>
      </c>
      <c r="E400" s="90">
        <v>0</v>
      </c>
      <c r="F400" s="75">
        <f t="shared" si="36"/>
        <v>0</v>
      </c>
      <c r="G400" s="76">
        <f>D400-E400</f>
        <v>8850000</v>
      </c>
      <c r="H400" s="77"/>
      <c r="I400" s="77"/>
      <c r="J400" s="79"/>
    </row>
    <row r="401" spans="1:12" ht="75" x14ac:dyDescent="0.25">
      <c r="A401" s="36">
        <v>49</v>
      </c>
      <c r="B401" s="37" t="s">
        <v>357</v>
      </c>
      <c r="C401" s="38" t="s">
        <v>171</v>
      </c>
      <c r="D401" s="39">
        <f>SUM(D402:D410)</f>
        <v>212172500</v>
      </c>
      <c r="E401" s="39">
        <f>SUM(E402:E410)</f>
        <v>0</v>
      </c>
      <c r="F401" s="41">
        <f t="shared" si="36"/>
        <v>0</v>
      </c>
      <c r="G401" s="39">
        <f>SUM(G402:G410)</f>
        <v>212172500</v>
      </c>
      <c r="H401" s="120"/>
      <c r="I401" s="43"/>
      <c r="J401" s="44"/>
    </row>
    <row r="402" spans="1:12" x14ac:dyDescent="0.25">
      <c r="A402" s="54" t="s">
        <v>194</v>
      </c>
      <c r="B402" s="55" t="s">
        <v>195</v>
      </c>
      <c r="C402" s="56" t="s">
        <v>48</v>
      </c>
      <c r="D402" s="167">
        <v>9176540</v>
      </c>
      <c r="E402" s="58">
        <v>0</v>
      </c>
      <c r="F402" s="50">
        <f t="shared" si="36"/>
        <v>0</v>
      </c>
      <c r="G402" s="51">
        <f t="shared" ref="G402:G408" si="37">D402-E402</f>
        <v>9176540</v>
      </c>
      <c r="H402" s="59"/>
      <c r="I402" s="59"/>
      <c r="J402" s="78"/>
    </row>
    <row r="403" spans="1:12" x14ac:dyDescent="0.25">
      <c r="A403" s="54" t="s">
        <v>196</v>
      </c>
      <c r="B403" s="55" t="s">
        <v>197</v>
      </c>
      <c r="C403" s="56" t="s">
        <v>49</v>
      </c>
      <c r="D403" s="167">
        <v>13459100</v>
      </c>
      <c r="E403" s="58">
        <v>0</v>
      </c>
      <c r="F403" s="50">
        <f t="shared" si="36"/>
        <v>0</v>
      </c>
      <c r="G403" s="51">
        <f t="shared" si="37"/>
        <v>13459100</v>
      </c>
      <c r="H403" s="59"/>
      <c r="I403" s="59"/>
      <c r="J403" s="78"/>
    </row>
    <row r="404" spans="1:12" x14ac:dyDescent="0.25">
      <c r="A404" s="54" t="s">
        <v>200</v>
      </c>
      <c r="B404" s="55" t="s">
        <v>235</v>
      </c>
      <c r="C404" s="56" t="s">
        <v>72</v>
      </c>
      <c r="D404" s="167">
        <v>220000</v>
      </c>
      <c r="E404" s="58">
        <v>0</v>
      </c>
      <c r="F404" s="50">
        <f t="shared" si="36"/>
        <v>0</v>
      </c>
      <c r="G404" s="51">
        <f t="shared" si="37"/>
        <v>220000</v>
      </c>
      <c r="H404" s="59"/>
      <c r="I404" s="59"/>
      <c r="J404" s="78"/>
    </row>
    <row r="405" spans="1:12" x14ac:dyDescent="0.25">
      <c r="A405" s="54" t="s">
        <v>202</v>
      </c>
      <c r="B405" s="55" t="s">
        <v>237</v>
      </c>
      <c r="C405" s="56" t="s">
        <v>63</v>
      </c>
      <c r="D405" s="167">
        <v>14625000</v>
      </c>
      <c r="E405" s="58">
        <v>0</v>
      </c>
      <c r="F405" s="50">
        <f t="shared" si="36"/>
        <v>0</v>
      </c>
      <c r="G405" s="51">
        <f t="shared" si="37"/>
        <v>14625000</v>
      </c>
      <c r="H405" s="59"/>
      <c r="I405" s="59"/>
      <c r="J405" s="78"/>
    </row>
    <row r="406" spans="1:12" ht="30" x14ac:dyDescent="0.25">
      <c r="A406" s="54" t="s">
        <v>204</v>
      </c>
      <c r="B406" s="55" t="s">
        <v>295</v>
      </c>
      <c r="C406" s="56" t="s">
        <v>129</v>
      </c>
      <c r="D406" s="167">
        <v>62325000</v>
      </c>
      <c r="E406" s="58">
        <v>0</v>
      </c>
      <c r="F406" s="50">
        <f t="shared" si="36"/>
        <v>0</v>
      </c>
      <c r="G406" s="51">
        <f t="shared" si="37"/>
        <v>62325000</v>
      </c>
      <c r="H406" s="59"/>
      <c r="I406" s="59"/>
      <c r="J406" s="78"/>
      <c r="L406" s="3"/>
    </row>
    <row r="407" spans="1:12" ht="30" x14ac:dyDescent="0.25">
      <c r="A407" s="54" t="s">
        <v>206</v>
      </c>
      <c r="B407" s="55" t="s">
        <v>222</v>
      </c>
      <c r="C407" s="56" t="s">
        <v>65</v>
      </c>
      <c r="D407" s="167">
        <v>79450000</v>
      </c>
      <c r="E407" s="58">
        <v>0</v>
      </c>
      <c r="F407" s="50">
        <f t="shared" si="36"/>
        <v>0</v>
      </c>
      <c r="G407" s="51">
        <f t="shared" si="37"/>
        <v>79450000</v>
      </c>
      <c r="H407" s="59"/>
      <c r="I407" s="59"/>
      <c r="J407" s="78"/>
    </row>
    <row r="408" spans="1:12" x14ac:dyDescent="0.25">
      <c r="A408" s="54" t="s">
        <v>208</v>
      </c>
      <c r="B408" s="55" t="s">
        <v>268</v>
      </c>
      <c r="C408" s="56" t="s">
        <v>66</v>
      </c>
      <c r="D408" s="167">
        <v>1636360</v>
      </c>
      <c r="E408" s="58">
        <v>0</v>
      </c>
      <c r="F408" s="50">
        <f t="shared" si="36"/>
        <v>0</v>
      </c>
      <c r="G408" s="51">
        <f t="shared" si="37"/>
        <v>1636360</v>
      </c>
      <c r="H408" s="59"/>
      <c r="I408" s="59"/>
      <c r="J408" s="78"/>
    </row>
    <row r="409" spans="1:12" x14ac:dyDescent="0.25">
      <c r="A409" s="54" t="s">
        <v>210</v>
      </c>
      <c r="B409" s="55" t="s">
        <v>225</v>
      </c>
      <c r="C409" s="56" t="s">
        <v>74</v>
      </c>
      <c r="D409" s="167">
        <v>29030500</v>
      </c>
      <c r="E409" s="58">
        <v>0</v>
      </c>
      <c r="F409" s="50">
        <f t="shared" si="36"/>
        <v>0</v>
      </c>
      <c r="G409" s="51">
        <f>D409-E409</f>
        <v>29030500</v>
      </c>
      <c r="H409" s="59"/>
      <c r="I409" s="59"/>
      <c r="J409" s="78"/>
    </row>
    <row r="410" spans="1:12" x14ac:dyDescent="0.25">
      <c r="A410" s="70" t="s">
        <v>212</v>
      </c>
      <c r="B410" s="71" t="s">
        <v>238</v>
      </c>
      <c r="C410" s="72" t="s">
        <v>68</v>
      </c>
      <c r="D410" s="168">
        <v>2250000</v>
      </c>
      <c r="E410" s="169">
        <v>0</v>
      </c>
      <c r="F410" s="75">
        <f t="shared" si="36"/>
        <v>0</v>
      </c>
      <c r="G410" s="76">
        <f>D410-E410</f>
        <v>2250000</v>
      </c>
      <c r="H410" s="77"/>
      <c r="I410" s="77"/>
      <c r="J410" s="79"/>
    </row>
    <row r="411" spans="1:12" ht="30" x14ac:dyDescent="0.25">
      <c r="A411" s="91" t="s">
        <v>122</v>
      </c>
      <c r="B411" s="92" t="s">
        <v>148</v>
      </c>
      <c r="C411" s="93" t="s">
        <v>191</v>
      </c>
      <c r="D411" s="94">
        <f>D412</f>
        <v>5527060142</v>
      </c>
      <c r="E411" s="94">
        <f>E412</f>
        <v>0</v>
      </c>
      <c r="F411" s="96">
        <f t="shared" si="36"/>
        <v>0</v>
      </c>
      <c r="G411" s="94">
        <f>G412</f>
        <v>5527060142</v>
      </c>
      <c r="H411" s="118"/>
      <c r="I411" s="118"/>
      <c r="J411" s="99"/>
    </row>
    <row r="412" spans="1:12" ht="45" x14ac:dyDescent="0.25">
      <c r="A412" s="36">
        <v>50</v>
      </c>
      <c r="B412" s="37" t="s">
        <v>358</v>
      </c>
      <c r="C412" s="38" t="s">
        <v>172</v>
      </c>
      <c r="D412" s="39">
        <f>SUM(D413:D426)</f>
        <v>5527060142</v>
      </c>
      <c r="E412" s="39">
        <f>SUM(E413:E426)</f>
        <v>0</v>
      </c>
      <c r="F412" s="41">
        <f t="shared" si="36"/>
        <v>0</v>
      </c>
      <c r="G412" s="39">
        <f>SUM(G413:G426)</f>
        <v>5527060142</v>
      </c>
      <c r="H412" s="120"/>
      <c r="I412" s="43"/>
      <c r="J412" s="44"/>
    </row>
    <row r="413" spans="1:12" x14ac:dyDescent="0.25">
      <c r="A413" s="54" t="s">
        <v>194</v>
      </c>
      <c r="B413" s="55" t="s">
        <v>195</v>
      </c>
      <c r="C413" s="56" t="s">
        <v>48</v>
      </c>
      <c r="D413" s="107">
        <v>27036570</v>
      </c>
      <c r="E413" s="58">
        <v>0</v>
      </c>
      <c r="F413" s="50">
        <f t="shared" si="36"/>
        <v>0</v>
      </c>
      <c r="G413" s="51">
        <f t="shared" ref="G413:G426" si="38">D413-E413</f>
        <v>27036570</v>
      </c>
      <c r="H413" s="106"/>
      <c r="I413" s="106"/>
      <c r="J413" s="78"/>
    </row>
    <row r="414" spans="1:12" x14ac:dyDescent="0.25">
      <c r="A414" s="54" t="s">
        <v>196</v>
      </c>
      <c r="B414" s="55" t="s">
        <v>197</v>
      </c>
      <c r="C414" s="56" t="s">
        <v>49</v>
      </c>
      <c r="D414" s="107">
        <v>237378692</v>
      </c>
      <c r="E414" s="58">
        <v>0</v>
      </c>
      <c r="F414" s="50">
        <f t="shared" si="36"/>
        <v>0</v>
      </c>
      <c r="G414" s="51">
        <f t="shared" si="38"/>
        <v>237378692</v>
      </c>
      <c r="H414" s="59"/>
      <c r="I414" s="59"/>
      <c r="J414" s="78"/>
    </row>
    <row r="415" spans="1:12" x14ac:dyDescent="0.25">
      <c r="A415" s="54" t="s">
        <v>200</v>
      </c>
      <c r="B415" s="55" t="s">
        <v>235</v>
      </c>
      <c r="C415" s="56" t="s">
        <v>72</v>
      </c>
      <c r="D415" s="107">
        <v>2640000</v>
      </c>
      <c r="E415" s="58">
        <v>0</v>
      </c>
      <c r="F415" s="50">
        <f t="shared" si="36"/>
        <v>0</v>
      </c>
      <c r="G415" s="51">
        <f t="shared" si="38"/>
        <v>2640000</v>
      </c>
      <c r="H415" s="59"/>
      <c r="I415" s="59"/>
      <c r="J415" s="78"/>
    </row>
    <row r="416" spans="1:12" ht="30" x14ac:dyDescent="0.25">
      <c r="A416" s="54" t="s">
        <v>202</v>
      </c>
      <c r="B416" s="55" t="s">
        <v>295</v>
      </c>
      <c r="C416" s="56" t="s">
        <v>129</v>
      </c>
      <c r="D416" s="107">
        <v>1657530000</v>
      </c>
      <c r="E416" s="58">
        <v>0</v>
      </c>
      <c r="F416" s="50">
        <f t="shared" si="36"/>
        <v>0</v>
      </c>
      <c r="G416" s="51">
        <f t="shared" si="38"/>
        <v>1657530000</v>
      </c>
      <c r="H416" s="59"/>
      <c r="I416" s="59"/>
      <c r="J416" s="78"/>
    </row>
    <row r="417" spans="1:12" x14ac:dyDescent="0.25">
      <c r="A417" s="54" t="s">
        <v>204</v>
      </c>
      <c r="B417" s="55" t="s">
        <v>296</v>
      </c>
      <c r="C417" s="56" t="s">
        <v>107</v>
      </c>
      <c r="D417" s="107">
        <v>21177000</v>
      </c>
      <c r="E417" s="58">
        <v>0</v>
      </c>
      <c r="F417" s="50">
        <f t="shared" si="36"/>
        <v>0</v>
      </c>
      <c r="G417" s="51">
        <f t="shared" si="38"/>
        <v>21177000</v>
      </c>
      <c r="H417" s="59"/>
      <c r="I417" s="59"/>
      <c r="J417" s="78"/>
    </row>
    <row r="418" spans="1:12" ht="30" x14ac:dyDescent="0.25">
      <c r="A418" s="54" t="s">
        <v>206</v>
      </c>
      <c r="B418" s="55" t="s">
        <v>222</v>
      </c>
      <c r="C418" s="56" t="s">
        <v>65</v>
      </c>
      <c r="D418" s="107">
        <v>658860000</v>
      </c>
      <c r="E418" s="58">
        <v>0</v>
      </c>
      <c r="F418" s="50">
        <f t="shared" si="36"/>
        <v>0</v>
      </c>
      <c r="G418" s="51">
        <f t="shared" si="38"/>
        <v>658860000</v>
      </c>
      <c r="H418" s="59"/>
      <c r="I418" s="59"/>
      <c r="J418" s="78"/>
    </row>
    <row r="419" spans="1:12" ht="30" x14ac:dyDescent="0.25">
      <c r="A419" s="54" t="s">
        <v>208</v>
      </c>
      <c r="B419" s="55" t="s">
        <v>297</v>
      </c>
      <c r="C419" s="56" t="s">
        <v>130</v>
      </c>
      <c r="D419" s="107">
        <v>1173282000</v>
      </c>
      <c r="E419" s="58">
        <v>0</v>
      </c>
      <c r="F419" s="50">
        <f t="shared" si="36"/>
        <v>0</v>
      </c>
      <c r="G419" s="51">
        <f t="shared" si="38"/>
        <v>1173282000</v>
      </c>
      <c r="H419" s="59"/>
      <c r="I419" s="59"/>
      <c r="J419" s="78"/>
    </row>
    <row r="420" spans="1:12" s="3" customFormat="1" x14ac:dyDescent="0.25">
      <c r="A420" s="54" t="s">
        <v>210</v>
      </c>
      <c r="B420" s="55" t="s">
        <v>271</v>
      </c>
      <c r="C420" s="56" t="s">
        <v>108</v>
      </c>
      <c r="D420" s="107">
        <v>1241700000</v>
      </c>
      <c r="E420" s="58">
        <v>0</v>
      </c>
      <c r="F420" s="50">
        <f t="shared" si="36"/>
        <v>0</v>
      </c>
      <c r="G420" s="51">
        <f t="shared" si="38"/>
        <v>1241700000</v>
      </c>
      <c r="H420" s="59"/>
      <c r="I420" s="59"/>
      <c r="J420" s="78"/>
      <c r="L420" s="1"/>
    </row>
    <row r="421" spans="1:12" s="3" customFormat="1" x14ac:dyDescent="0.25">
      <c r="A421" s="54" t="s">
        <v>212</v>
      </c>
      <c r="B421" s="55" t="s">
        <v>283</v>
      </c>
      <c r="C421" s="56" t="s">
        <v>105</v>
      </c>
      <c r="D421" s="107">
        <v>111000000</v>
      </c>
      <c r="E421" s="58">
        <v>0</v>
      </c>
      <c r="F421" s="50">
        <f t="shared" si="36"/>
        <v>0</v>
      </c>
      <c r="G421" s="51">
        <f t="shared" si="38"/>
        <v>111000000</v>
      </c>
      <c r="H421" s="121"/>
      <c r="I421" s="121"/>
      <c r="J421" s="122"/>
      <c r="L421" s="1"/>
    </row>
    <row r="422" spans="1:12" s="3" customFormat="1" x14ac:dyDescent="0.25">
      <c r="A422" s="54" t="s">
        <v>214</v>
      </c>
      <c r="B422" s="55" t="s">
        <v>224</v>
      </c>
      <c r="C422" s="56" t="s">
        <v>67</v>
      </c>
      <c r="D422" s="107">
        <v>9090900</v>
      </c>
      <c r="E422" s="58">
        <v>0</v>
      </c>
      <c r="F422" s="50">
        <f t="shared" si="36"/>
        <v>0</v>
      </c>
      <c r="G422" s="51">
        <f t="shared" si="38"/>
        <v>9090900</v>
      </c>
      <c r="H422" s="59"/>
      <c r="I422" s="59"/>
      <c r="J422" s="78"/>
      <c r="L422" s="1"/>
    </row>
    <row r="423" spans="1:12" s="3" customFormat="1" x14ac:dyDescent="0.25">
      <c r="A423" s="54" t="s">
        <v>216</v>
      </c>
      <c r="B423" s="55" t="s">
        <v>298</v>
      </c>
      <c r="C423" s="56" t="s">
        <v>127</v>
      </c>
      <c r="D423" s="107">
        <v>14040000</v>
      </c>
      <c r="E423" s="58">
        <v>0</v>
      </c>
      <c r="F423" s="50">
        <f t="shared" si="36"/>
        <v>0</v>
      </c>
      <c r="G423" s="51">
        <f t="shared" si="38"/>
        <v>14040000</v>
      </c>
      <c r="H423" s="59"/>
      <c r="I423" s="59"/>
      <c r="J423" s="78"/>
      <c r="L423" s="1"/>
    </row>
    <row r="424" spans="1:12" s="3" customFormat="1" x14ac:dyDescent="0.25">
      <c r="A424" s="54" t="s">
        <v>218</v>
      </c>
      <c r="B424" s="55" t="s">
        <v>225</v>
      </c>
      <c r="C424" s="56" t="s">
        <v>74</v>
      </c>
      <c r="D424" s="107">
        <v>91123900</v>
      </c>
      <c r="E424" s="58">
        <v>0</v>
      </c>
      <c r="F424" s="50">
        <f t="shared" si="36"/>
        <v>0</v>
      </c>
      <c r="G424" s="51">
        <f t="shared" si="38"/>
        <v>91123900</v>
      </c>
      <c r="H424" s="59"/>
      <c r="I424" s="59"/>
      <c r="J424" s="78"/>
      <c r="L424" s="1"/>
    </row>
    <row r="425" spans="1:12" s="3" customFormat="1" x14ac:dyDescent="0.25">
      <c r="A425" s="54" t="s">
        <v>220</v>
      </c>
      <c r="B425" s="55" t="s">
        <v>238</v>
      </c>
      <c r="C425" s="56" t="s">
        <v>68</v>
      </c>
      <c r="D425" s="107">
        <v>4800000</v>
      </c>
      <c r="E425" s="58">
        <v>0</v>
      </c>
      <c r="F425" s="50">
        <f t="shared" si="36"/>
        <v>0</v>
      </c>
      <c r="G425" s="51">
        <f t="shared" si="38"/>
        <v>4800000</v>
      </c>
      <c r="H425" s="59"/>
      <c r="I425" s="59"/>
      <c r="J425" s="78"/>
      <c r="L425" s="1"/>
    </row>
    <row r="426" spans="1:12" s="3" customFormat="1" x14ac:dyDescent="0.25">
      <c r="A426" s="70" t="s">
        <v>251</v>
      </c>
      <c r="B426" s="71" t="s">
        <v>226</v>
      </c>
      <c r="C426" s="72" t="s">
        <v>69</v>
      </c>
      <c r="D426" s="159">
        <v>277401080</v>
      </c>
      <c r="E426" s="169">
        <v>0</v>
      </c>
      <c r="F426" s="75">
        <f t="shared" si="36"/>
        <v>0</v>
      </c>
      <c r="G426" s="76">
        <f t="shared" si="38"/>
        <v>277401080</v>
      </c>
      <c r="H426" s="77"/>
      <c r="I426" s="77"/>
      <c r="J426" s="79"/>
      <c r="L426" s="1"/>
    </row>
    <row r="427" spans="1:12" s="3" customFormat="1" x14ac:dyDescent="0.25">
      <c r="A427" s="405" t="s">
        <v>47</v>
      </c>
      <c r="B427" s="406"/>
      <c r="C427" s="407"/>
      <c r="D427" s="170">
        <f>D8+D160+D366</f>
        <v>33134453856</v>
      </c>
      <c r="E427" s="171">
        <f>E8+E160+E366</f>
        <v>1221976190</v>
      </c>
      <c r="F427" s="172">
        <f t="shared" si="36"/>
        <v>3.6879321907963907</v>
      </c>
      <c r="G427" s="173">
        <f>G8+G160+G366</f>
        <v>31912477666</v>
      </c>
      <c r="H427" s="174"/>
      <c r="I427" s="174"/>
      <c r="J427" s="175"/>
      <c r="L427" s="1"/>
    </row>
    <row r="428" spans="1:12" s="3" customFormat="1" x14ac:dyDescent="0.25">
      <c r="A428" s="1"/>
      <c r="B428" s="2"/>
      <c r="C428" s="1"/>
      <c r="D428" s="1"/>
      <c r="F428" s="4"/>
      <c r="G428" s="5"/>
      <c r="H428" s="176"/>
      <c r="I428" s="176"/>
      <c r="J428" s="1"/>
      <c r="L428" s="1"/>
    </row>
    <row r="429" spans="1:12" s="3" customFormat="1" x14ac:dyDescent="0.25">
      <c r="A429" s="1"/>
      <c r="B429" s="2"/>
      <c r="C429" s="1"/>
      <c r="D429" s="177"/>
      <c r="F429" s="4"/>
      <c r="G429" s="5"/>
      <c r="H429" s="176"/>
      <c r="I429" s="176"/>
      <c r="J429" s="1"/>
      <c r="L429" s="1"/>
    </row>
    <row r="430" spans="1:12" s="3" customFormat="1" x14ac:dyDescent="0.25">
      <c r="A430" s="1"/>
      <c r="B430" s="2"/>
      <c r="C430" s="1"/>
      <c r="D430" s="177"/>
      <c r="F430" s="178"/>
      <c r="H430" s="176"/>
      <c r="I430" s="176"/>
      <c r="J430" s="1"/>
      <c r="L430" s="1"/>
    </row>
    <row r="431" spans="1:12" s="3" customFormat="1" x14ac:dyDescent="0.25">
      <c r="A431" s="1"/>
      <c r="B431" s="2"/>
      <c r="C431" s="1"/>
      <c r="H431" s="176"/>
      <c r="I431" s="176"/>
      <c r="J431" s="1"/>
      <c r="L431" s="1"/>
    </row>
    <row r="432" spans="1:12" s="3" customFormat="1" x14ac:dyDescent="0.25">
      <c r="A432" s="1"/>
      <c r="B432" s="2"/>
      <c r="C432" s="1"/>
    </row>
    <row r="433" spans="1:12" s="3" customFormat="1" x14ac:dyDescent="0.25">
      <c r="A433" s="1"/>
      <c r="B433" s="2"/>
      <c r="C433" s="1"/>
    </row>
    <row r="434" spans="1:12" s="3" customFormat="1" x14ac:dyDescent="0.25">
      <c r="A434" s="1"/>
      <c r="B434" s="2"/>
      <c r="C434" s="1"/>
    </row>
    <row r="435" spans="1:12" s="3" customFormat="1" x14ac:dyDescent="0.25">
      <c r="A435" s="1"/>
      <c r="B435" s="2"/>
      <c r="C435" s="1"/>
    </row>
    <row r="436" spans="1:12" s="3" customFormat="1" x14ac:dyDescent="0.25">
      <c r="A436" s="1"/>
      <c r="B436" s="2"/>
      <c r="C436" s="1"/>
      <c r="D436" s="177"/>
      <c r="F436" s="4"/>
      <c r="G436" s="5"/>
      <c r="H436" s="176"/>
      <c r="I436" s="176"/>
      <c r="J436" s="1"/>
      <c r="L436" s="1"/>
    </row>
    <row r="437" spans="1:12" s="3" customFormat="1" x14ac:dyDescent="0.25">
      <c r="A437" s="1"/>
      <c r="B437" s="2"/>
      <c r="C437" s="1"/>
      <c r="D437" s="177"/>
      <c r="F437" s="4"/>
      <c r="G437" s="5"/>
      <c r="H437" s="176"/>
      <c r="I437" s="176"/>
      <c r="J437" s="1"/>
      <c r="L437" s="1"/>
    </row>
    <row r="438" spans="1:12" s="3" customFormat="1" x14ac:dyDescent="0.25">
      <c r="A438" s="1"/>
      <c r="B438" s="2"/>
      <c r="C438" s="1"/>
      <c r="D438" s="1"/>
      <c r="F438" s="4"/>
      <c r="G438" s="5"/>
      <c r="H438" s="6"/>
      <c r="I438" s="6"/>
      <c r="J438" s="1"/>
      <c r="L438" s="1"/>
    </row>
    <row r="439" spans="1:12" s="3" customFormat="1" x14ac:dyDescent="0.25">
      <c r="A439" s="1"/>
      <c r="B439" s="2"/>
      <c r="C439" s="1"/>
      <c r="D439" s="1"/>
      <c r="F439" s="4"/>
      <c r="G439" s="5"/>
      <c r="H439" s="6"/>
      <c r="I439" s="6"/>
      <c r="J439" s="1"/>
      <c r="L439" s="1"/>
    </row>
    <row r="440" spans="1:12" s="3" customFormat="1" x14ac:dyDescent="0.25">
      <c r="A440" s="1"/>
      <c r="B440" s="2"/>
      <c r="C440" s="1"/>
      <c r="D440" s="1"/>
      <c r="F440" s="4"/>
      <c r="G440" s="5"/>
      <c r="H440" s="6"/>
      <c r="I440" s="6"/>
      <c r="J440" s="4"/>
      <c r="L440" s="1"/>
    </row>
    <row r="441" spans="1:12" s="3" customFormat="1" x14ac:dyDescent="0.25">
      <c r="A441" s="1"/>
      <c r="B441" s="2"/>
      <c r="C441" s="1"/>
      <c r="D441" s="1"/>
      <c r="F441" s="4"/>
      <c r="G441" s="5"/>
      <c r="H441" s="6"/>
      <c r="I441" s="6"/>
      <c r="J441" s="1"/>
      <c r="L441" s="1"/>
    </row>
    <row r="442" spans="1:12" s="3" customFormat="1" x14ac:dyDescent="0.25">
      <c r="A442" s="1"/>
      <c r="B442" s="2"/>
      <c r="C442" s="1"/>
      <c r="D442" s="1"/>
      <c r="F442" s="4"/>
      <c r="G442" s="5"/>
      <c r="H442" s="6"/>
      <c r="I442" s="6"/>
      <c r="J442" s="1"/>
      <c r="L442" s="1"/>
    </row>
    <row r="443" spans="1:12" s="3" customFormat="1" x14ac:dyDescent="0.25">
      <c r="A443" s="1"/>
      <c r="B443" s="2"/>
      <c r="C443" s="1"/>
      <c r="F443" s="179"/>
      <c r="G443" s="5"/>
      <c r="H443" s="6"/>
      <c r="I443" s="6"/>
      <c r="J443" s="1"/>
      <c r="L443" s="1"/>
    </row>
    <row r="444" spans="1:12" s="3" customFormat="1" x14ac:dyDescent="0.25">
      <c r="A444" s="1"/>
      <c r="B444" s="2"/>
      <c r="C444" s="1"/>
      <c r="D444" s="177"/>
      <c r="E444" s="177"/>
      <c r="F444" s="177"/>
      <c r="G444" s="177"/>
      <c r="H444" s="6"/>
      <c r="I444" s="6"/>
      <c r="J444" s="1"/>
      <c r="L444" s="1"/>
    </row>
    <row r="445" spans="1:12" s="3" customFormat="1" x14ac:dyDescent="0.25">
      <c r="A445" s="1"/>
      <c r="B445" s="2"/>
      <c r="C445" s="1"/>
      <c r="D445" s="1"/>
      <c r="F445" s="4"/>
      <c r="G445" s="5"/>
      <c r="H445" s="6"/>
      <c r="I445" s="6"/>
      <c r="J445" s="1"/>
      <c r="L445" s="1"/>
    </row>
    <row r="446" spans="1:12" s="3" customFormat="1" x14ac:dyDescent="0.25">
      <c r="A446" s="1"/>
      <c r="B446" s="2"/>
      <c r="C446" s="1"/>
      <c r="D446" s="1"/>
      <c r="F446" s="4"/>
      <c r="G446" s="5"/>
      <c r="H446" s="6"/>
      <c r="I446" s="6"/>
      <c r="J446" s="1"/>
      <c r="L446" s="1"/>
    </row>
    <row r="447" spans="1:12" s="3" customFormat="1" x14ac:dyDescent="0.25">
      <c r="A447" s="1"/>
      <c r="B447" s="2"/>
      <c r="C447" s="1"/>
      <c r="D447" s="1"/>
      <c r="F447" s="4"/>
      <c r="G447" s="5"/>
      <c r="H447" s="6"/>
      <c r="I447" s="6"/>
      <c r="J447" s="1"/>
      <c r="L447" s="1"/>
    </row>
    <row r="448" spans="1:12" s="3" customFormat="1" x14ac:dyDescent="0.25">
      <c r="A448" s="1"/>
      <c r="B448" s="2"/>
      <c r="C448" s="1"/>
      <c r="D448" s="1"/>
      <c r="F448" s="4"/>
      <c r="G448" s="5"/>
      <c r="H448" s="6"/>
      <c r="I448" s="6"/>
      <c r="J448" s="1"/>
      <c r="L448" s="1"/>
    </row>
    <row r="449" spans="1:12" s="3" customFormat="1" x14ac:dyDescent="0.25">
      <c r="A449" s="1"/>
      <c r="B449" s="2"/>
      <c r="C449" s="1"/>
      <c r="D449" s="1"/>
      <c r="F449" s="4"/>
      <c r="G449" s="5"/>
      <c r="H449" s="6"/>
      <c r="I449" s="6"/>
      <c r="J449" s="1"/>
      <c r="L449" s="1"/>
    </row>
    <row r="450" spans="1:12" s="3" customFormat="1" x14ac:dyDescent="0.25">
      <c r="A450" s="1"/>
      <c r="B450" s="2"/>
      <c r="C450" s="1"/>
      <c r="D450" s="1"/>
      <c r="F450" s="4"/>
      <c r="G450" s="5"/>
      <c r="H450" s="6"/>
      <c r="I450" s="6"/>
      <c r="J450" s="1"/>
      <c r="L450" s="1"/>
    </row>
    <row r="451" spans="1:12" s="3" customFormat="1" x14ac:dyDescent="0.25">
      <c r="A451" s="1"/>
      <c r="B451" s="2"/>
      <c r="C451" s="1"/>
      <c r="D451" s="1"/>
      <c r="F451" s="4"/>
      <c r="G451" s="5"/>
      <c r="H451" s="6"/>
      <c r="I451" s="6"/>
      <c r="J451" s="1"/>
      <c r="L451" s="1"/>
    </row>
    <row r="452" spans="1:12" s="3" customFormat="1" x14ac:dyDescent="0.25">
      <c r="A452" s="1"/>
      <c r="B452" s="2"/>
      <c r="C452" s="1"/>
      <c r="D452" s="1"/>
      <c r="F452" s="4"/>
      <c r="G452" s="5"/>
      <c r="H452" s="6"/>
      <c r="I452" s="6"/>
      <c r="J452" s="1"/>
      <c r="L452" s="1"/>
    </row>
    <row r="453" spans="1:12" s="3" customFormat="1" x14ac:dyDescent="0.25">
      <c r="A453" s="1"/>
      <c r="B453" s="2"/>
      <c r="C453" s="1"/>
      <c r="D453" s="1"/>
      <c r="F453" s="4"/>
      <c r="G453" s="5"/>
      <c r="H453" s="6"/>
      <c r="I453" s="6"/>
      <c r="J453" s="1"/>
      <c r="L453" s="1"/>
    </row>
    <row r="454" spans="1:12" s="3" customFormat="1" x14ac:dyDescent="0.25">
      <c r="A454" s="1"/>
      <c r="B454" s="2"/>
      <c r="C454" s="1"/>
      <c r="D454" s="1"/>
      <c r="F454" s="4"/>
      <c r="G454" s="5"/>
      <c r="H454" s="6"/>
      <c r="I454" s="6"/>
      <c r="J454" s="1"/>
      <c r="L454" s="1"/>
    </row>
    <row r="455" spans="1:12" s="3" customFormat="1" x14ac:dyDescent="0.25">
      <c r="A455" s="1"/>
      <c r="B455" s="2"/>
      <c r="C455" s="1"/>
      <c r="D455" s="1"/>
      <c r="F455" s="4"/>
      <c r="G455" s="5"/>
      <c r="H455" s="6"/>
      <c r="I455" s="6"/>
      <c r="J455" s="1"/>
      <c r="L455" s="1"/>
    </row>
    <row r="456" spans="1:12" s="3" customFormat="1" x14ac:dyDescent="0.25">
      <c r="A456" s="1"/>
      <c r="B456" s="2"/>
      <c r="C456" s="1"/>
      <c r="D456" s="1"/>
      <c r="F456" s="4"/>
      <c r="G456" s="5"/>
      <c r="H456" s="6"/>
      <c r="I456" s="6"/>
      <c r="J456" s="1"/>
      <c r="L456" s="1"/>
    </row>
    <row r="457" spans="1:12" s="3" customFormat="1" x14ac:dyDescent="0.25">
      <c r="A457" s="1"/>
      <c r="B457" s="2"/>
      <c r="C457" s="1"/>
      <c r="D457" s="1"/>
      <c r="F457" s="4"/>
      <c r="G457" s="5"/>
      <c r="H457" s="6"/>
      <c r="I457" s="6"/>
      <c r="J457" s="1"/>
      <c r="L457" s="1"/>
    </row>
    <row r="458" spans="1:12" s="3" customFormat="1" x14ac:dyDescent="0.25">
      <c r="A458" s="1"/>
      <c r="B458" s="2"/>
      <c r="C458" s="1"/>
      <c r="D458" s="1"/>
      <c r="F458" s="4"/>
      <c r="G458" s="5"/>
      <c r="H458" s="6"/>
      <c r="I458" s="6"/>
      <c r="J458" s="1"/>
      <c r="L458" s="1"/>
    </row>
    <row r="459" spans="1:12" s="3" customFormat="1" x14ac:dyDescent="0.25">
      <c r="A459" s="1"/>
      <c r="B459" s="2"/>
      <c r="C459" s="1"/>
      <c r="D459" s="1"/>
      <c r="F459" s="4"/>
      <c r="G459" s="5"/>
      <c r="H459" s="6"/>
      <c r="I459" s="6"/>
      <c r="J459" s="1"/>
      <c r="L459" s="1"/>
    </row>
    <row r="460" spans="1:12" s="3" customFormat="1" x14ac:dyDescent="0.25">
      <c r="A460" s="1"/>
      <c r="B460" s="2"/>
      <c r="C460" s="1"/>
      <c r="D460" s="1"/>
      <c r="F460" s="4"/>
      <c r="G460" s="5"/>
      <c r="H460" s="6"/>
      <c r="I460" s="6"/>
      <c r="J460" s="1"/>
      <c r="L460" s="1"/>
    </row>
    <row r="461" spans="1:12" s="3" customFormat="1" x14ac:dyDescent="0.25">
      <c r="A461" s="1"/>
      <c r="B461" s="2"/>
      <c r="C461" s="1"/>
      <c r="D461" s="1"/>
      <c r="F461" s="4"/>
      <c r="G461" s="5"/>
      <c r="H461" s="6"/>
      <c r="I461" s="6"/>
      <c r="J461" s="1"/>
      <c r="L461" s="1"/>
    </row>
    <row r="462" spans="1:12" s="3" customFormat="1" x14ac:dyDescent="0.25">
      <c r="A462" s="1"/>
      <c r="B462" s="2"/>
      <c r="C462" s="1"/>
      <c r="D462" s="1"/>
      <c r="F462" s="4"/>
      <c r="G462" s="5"/>
      <c r="H462" s="6"/>
      <c r="I462" s="6"/>
      <c r="J462" s="1"/>
      <c r="L462" s="1"/>
    </row>
    <row r="463" spans="1:12" s="3" customFormat="1" x14ac:dyDescent="0.25">
      <c r="A463" s="1"/>
      <c r="B463" s="2"/>
      <c r="C463" s="1"/>
      <c r="D463" s="1"/>
      <c r="F463" s="4"/>
      <c r="G463" s="5"/>
      <c r="H463" s="6"/>
      <c r="I463" s="6"/>
      <c r="J463" s="1"/>
      <c r="L463" s="1"/>
    </row>
    <row r="464" spans="1:12" s="3" customFormat="1" x14ac:dyDescent="0.25">
      <c r="A464" s="1"/>
      <c r="B464" s="2"/>
      <c r="C464" s="1"/>
      <c r="D464" s="1"/>
      <c r="F464" s="4"/>
      <c r="G464" s="5"/>
      <c r="H464" s="6"/>
      <c r="I464" s="6"/>
      <c r="J464" s="1"/>
      <c r="L464" s="1"/>
    </row>
    <row r="465" spans="1:12" s="3" customFormat="1" x14ac:dyDescent="0.25">
      <c r="A465" s="1"/>
      <c r="B465" s="2"/>
      <c r="C465" s="1"/>
      <c r="D465" s="1"/>
      <c r="F465" s="4"/>
      <c r="G465" s="5"/>
      <c r="H465" s="6"/>
      <c r="I465" s="6"/>
      <c r="J465" s="1"/>
      <c r="L465" s="1"/>
    </row>
    <row r="466" spans="1:12" s="3" customFormat="1" x14ac:dyDescent="0.25">
      <c r="A466" s="1"/>
      <c r="B466" s="2"/>
      <c r="C466" s="1"/>
      <c r="D466" s="1"/>
      <c r="F466" s="4"/>
      <c r="G466" s="5"/>
      <c r="H466" s="6"/>
      <c r="I466" s="6"/>
      <c r="J466" s="1"/>
      <c r="L466" s="1"/>
    </row>
    <row r="467" spans="1:12" s="3" customFormat="1" x14ac:dyDescent="0.25">
      <c r="A467" s="1"/>
      <c r="B467" s="2"/>
      <c r="C467" s="1"/>
      <c r="D467" s="1"/>
      <c r="F467" s="4"/>
      <c r="G467" s="5"/>
      <c r="H467" s="6"/>
      <c r="I467" s="6"/>
      <c r="J467" s="1"/>
      <c r="L467" s="1"/>
    </row>
    <row r="477" spans="1:12" x14ac:dyDescent="0.25">
      <c r="K477" s="1"/>
    </row>
    <row r="478" spans="1:12" x14ac:dyDescent="0.25">
      <c r="K478" s="1"/>
    </row>
    <row r="479" spans="1:12" x14ac:dyDescent="0.25">
      <c r="K479" s="1"/>
    </row>
    <row r="480" spans="1:12" x14ac:dyDescent="0.25">
      <c r="K480" s="1"/>
    </row>
    <row r="481" spans="1:11" x14ac:dyDescent="0.25">
      <c r="K481" s="1"/>
    </row>
    <row r="482" spans="1:11" x14ac:dyDescent="0.25">
      <c r="K482" s="1"/>
    </row>
    <row r="483" spans="1:11" x14ac:dyDescent="0.25">
      <c r="K483" s="1"/>
    </row>
    <row r="484" spans="1:11" x14ac:dyDescent="0.25">
      <c r="K484" s="1"/>
    </row>
    <row r="485" spans="1:11" x14ac:dyDescent="0.25">
      <c r="K485" s="1"/>
    </row>
    <row r="486" spans="1:11" x14ac:dyDescent="0.25">
      <c r="K486" s="1"/>
    </row>
    <row r="496" spans="1:11" s="180" customFormat="1" x14ac:dyDescent="0.25">
      <c r="A496" s="1"/>
      <c r="B496" s="2"/>
      <c r="C496" s="1"/>
      <c r="D496" s="1"/>
      <c r="E496" s="3"/>
      <c r="F496" s="4"/>
      <c r="G496" s="5"/>
      <c r="H496" s="6"/>
      <c r="I496" s="6"/>
      <c r="J496" s="1"/>
      <c r="K496" s="181"/>
    </row>
    <row r="497" spans="1:11" s="180" customFormat="1" x14ac:dyDescent="0.25">
      <c r="A497" s="1"/>
      <c r="B497" s="2"/>
      <c r="C497" s="1"/>
      <c r="D497" s="1"/>
      <c r="E497" s="3"/>
      <c r="F497" s="4"/>
      <c r="G497" s="5"/>
      <c r="H497" s="6"/>
      <c r="I497" s="6"/>
      <c r="J497" s="1"/>
      <c r="K497" s="181"/>
    </row>
    <row r="498" spans="1:11" s="180" customFormat="1" x14ac:dyDescent="0.25">
      <c r="A498" s="1"/>
      <c r="B498" s="2"/>
      <c r="C498" s="1"/>
      <c r="D498" s="1"/>
      <c r="E498" s="3"/>
      <c r="F498" s="4"/>
      <c r="G498" s="5"/>
      <c r="H498" s="6"/>
      <c r="I498" s="6"/>
      <c r="J498" s="1"/>
      <c r="K498" s="181"/>
    </row>
    <row r="499" spans="1:11" s="180" customFormat="1" x14ac:dyDescent="0.25">
      <c r="A499" s="1"/>
      <c r="B499" s="2"/>
      <c r="C499" s="1"/>
      <c r="D499" s="1"/>
      <c r="E499" s="3"/>
      <c r="F499" s="4"/>
      <c r="G499" s="5"/>
      <c r="H499" s="6"/>
      <c r="I499" s="6"/>
      <c r="J499" s="1"/>
      <c r="K499" s="181"/>
    </row>
    <row r="500" spans="1:11" s="180" customFormat="1" x14ac:dyDescent="0.25">
      <c r="A500" s="1"/>
      <c r="B500" s="2"/>
      <c r="C500" s="1"/>
      <c r="D500" s="1"/>
      <c r="E500" s="3"/>
      <c r="F500" s="4"/>
      <c r="G500" s="5"/>
      <c r="H500" s="6"/>
      <c r="I500" s="6"/>
      <c r="J500" s="1"/>
      <c r="K500" s="181"/>
    </row>
    <row r="501" spans="1:11" s="180" customFormat="1" x14ac:dyDescent="0.25">
      <c r="A501" s="1"/>
      <c r="B501" s="2"/>
      <c r="C501" s="1"/>
      <c r="D501" s="1"/>
      <c r="E501" s="3"/>
      <c r="F501" s="4"/>
      <c r="G501" s="5"/>
      <c r="H501" s="6"/>
      <c r="I501" s="6"/>
      <c r="J501" s="1"/>
      <c r="K501" s="181"/>
    </row>
    <row r="502" spans="1:11" s="180" customFormat="1" x14ac:dyDescent="0.25">
      <c r="A502" s="1"/>
      <c r="B502" s="2"/>
      <c r="C502" s="1"/>
      <c r="D502" s="1"/>
      <c r="E502" s="3"/>
      <c r="F502" s="4"/>
      <c r="G502" s="5"/>
      <c r="H502" s="6"/>
      <c r="I502" s="6"/>
      <c r="J502" s="1"/>
      <c r="K502" s="181"/>
    </row>
    <row r="503" spans="1:11" s="180" customFormat="1" x14ac:dyDescent="0.25">
      <c r="A503" s="1"/>
      <c r="B503" s="2"/>
      <c r="C503" s="1"/>
      <c r="D503" s="1"/>
      <c r="E503" s="3"/>
      <c r="F503" s="4"/>
      <c r="G503" s="5"/>
      <c r="H503" s="6"/>
      <c r="I503" s="6"/>
      <c r="J503" s="1"/>
      <c r="K503" s="181"/>
    </row>
  </sheetData>
  <mergeCells count="13">
    <mergeCell ref="A427:C427"/>
    <mergeCell ref="A1:J2"/>
    <mergeCell ref="J6:J7"/>
    <mergeCell ref="H5:J5"/>
    <mergeCell ref="B5:B7"/>
    <mergeCell ref="G6:G7"/>
    <mergeCell ref="C5:C7"/>
    <mergeCell ref="E5:F5"/>
    <mergeCell ref="A5:A7"/>
    <mergeCell ref="I6:I7"/>
    <mergeCell ref="E6:E7"/>
    <mergeCell ref="D5:D7"/>
    <mergeCell ref="H6:H7"/>
  </mergeCells>
  <printOptions horizontalCentered="1"/>
  <pageMargins left="0.78740157480314965" right="0.19685039370078741" top="0.78740157480314965" bottom="1.5748031496062993" header="0.31496062992125984" footer="0.31496062992125984"/>
  <pageSetup paperSize="5" scale="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J86"/>
  <sheetViews>
    <sheetView topLeftCell="A4" workbookViewId="0">
      <pane ySplit="3" topLeftCell="A70" activePane="bottomLeft" state="frozen"/>
      <selection pane="bottomLeft" activeCell="E78" sqref="E78"/>
    </sheetView>
  </sheetViews>
  <sheetFormatPr defaultColWidth="10" defaultRowHeight="15" x14ac:dyDescent="0.25"/>
  <cols>
    <col min="1" max="1" width="5.5703125" customWidth="1"/>
    <col min="2" max="2" width="22.7109375" customWidth="1"/>
    <col min="3" max="3" width="55" customWidth="1"/>
    <col min="4" max="4" width="22.5703125" style="182" customWidth="1"/>
    <col min="5" max="5" width="22.5703125" style="183" customWidth="1"/>
    <col min="6" max="6" width="16.28515625" style="183" customWidth="1"/>
    <col min="7" max="7" width="22.85546875" style="240" customWidth="1"/>
    <col min="8" max="8" width="27.7109375" customWidth="1"/>
    <col min="9" max="9" width="15" style="184" bestFit="1" customWidth="1"/>
    <col min="10" max="10" width="15" bestFit="1" customWidth="1"/>
  </cols>
  <sheetData>
    <row r="1" spans="1:10" x14ac:dyDescent="0.25">
      <c r="A1" s="411" t="s">
        <v>376</v>
      </c>
      <c r="B1" s="411"/>
      <c r="C1" s="411"/>
      <c r="D1" s="411"/>
      <c r="E1" s="411"/>
      <c r="F1" s="411"/>
      <c r="G1" s="411"/>
      <c r="H1" s="411"/>
    </row>
    <row r="2" spans="1:10" ht="39.75" customHeight="1" x14ac:dyDescent="0.25">
      <c r="A2" s="411"/>
      <c r="B2" s="411"/>
      <c r="C2" s="411"/>
      <c r="D2" s="411"/>
      <c r="E2" s="411"/>
      <c r="F2" s="411"/>
      <c r="G2" s="411"/>
      <c r="H2" s="411"/>
    </row>
    <row r="3" spans="1:10" x14ac:dyDescent="0.25">
      <c r="A3" s="185"/>
      <c r="B3" s="185"/>
      <c r="C3" s="186"/>
      <c r="D3" s="180"/>
      <c r="E3" s="181"/>
      <c r="F3" s="181"/>
      <c r="G3" s="241"/>
      <c r="H3" s="187"/>
    </row>
    <row r="4" spans="1:10" ht="15.75" customHeight="1" x14ac:dyDescent="0.25">
      <c r="A4" s="419" t="s">
        <v>0</v>
      </c>
      <c r="B4" s="419" t="s">
        <v>133</v>
      </c>
      <c r="C4" s="412" t="s">
        <v>1</v>
      </c>
      <c r="D4" s="422" t="s">
        <v>375</v>
      </c>
      <c r="E4" s="426" t="s">
        <v>478</v>
      </c>
      <c r="F4" s="427"/>
      <c r="G4" s="422" t="s">
        <v>377</v>
      </c>
      <c r="H4" s="417" t="s">
        <v>123</v>
      </c>
    </row>
    <row r="5" spans="1:10" ht="15.75" customHeight="1" x14ac:dyDescent="0.25">
      <c r="A5" s="420"/>
      <c r="B5" s="420"/>
      <c r="C5" s="413"/>
      <c r="D5" s="424"/>
      <c r="E5" s="415" t="s">
        <v>2</v>
      </c>
      <c r="F5" s="242" t="s">
        <v>301</v>
      </c>
      <c r="G5" s="424"/>
      <c r="H5" s="417"/>
    </row>
    <row r="6" spans="1:10" ht="15.75" customHeight="1" x14ac:dyDescent="0.25">
      <c r="A6" s="421"/>
      <c r="B6" s="421"/>
      <c r="C6" s="414"/>
      <c r="D6" s="188" t="s">
        <v>300</v>
      </c>
      <c r="E6" s="416"/>
      <c r="F6" s="243" t="s">
        <v>300</v>
      </c>
      <c r="G6" s="243" t="s">
        <v>300</v>
      </c>
      <c r="H6" s="418"/>
    </row>
    <row r="7" spans="1:10" ht="34.5" customHeight="1" x14ac:dyDescent="0.25">
      <c r="A7" s="189" t="s">
        <v>110</v>
      </c>
      <c r="B7" s="244" t="s">
        <v>386</v>
      </c>
      <c r="C7" s="190" t="s">
        <v>4</v>
      </c>
      <c r="D7" s="245">
        <f>D8+D16+D22+D24+D33+D35+D39</f>
        <v>18125034988</v>
      </c>
      <c r="E7" s="245">
        <f>E8+E16+E22+E24+E33+E35+E39</f>
        <v>2373952460</v>
      </c>
      <c r="F7" s="25">
        <f>E7/D7*100</f>
        <v>13.097643461497963</v>
      </c>
      <c r="G7" s="245">
        <f>G8+G16+G22+G24+G33+G35+G39</f>
        <v>15751082528</v>
      </c>
      <c r="H7" s="191"/>
    </row>
    <row r="8" spans="1:10" ht="34.5" customHeight="1" x14ac:dyDescent="0.25">
      <c r="A8" s="192" t="s">
        <v>3</v>
      </c>
      <c r="B8" s="246" t="s">
        <v>387</v>
      </c>
      <c r="C8" s="193" t="s">
        <v>5</v>
      </c>
      <c r="D8" s="247">
        <f>SUM(D9:D15)</f>
        <v>123700705</v>
      </c>
      <c r="E8" s="247">
        <f>SUM(E9:E15)</f>
        <v>0</v>
      </c>
      <c r="F8" s="248">
        <f>E8/D8*100</f>
        <v>0</v>
      </c>
      <c r="G8" s="249">
        <f>SUM(G9:G15)</f>
        <v>123700705</v>
      </c>
      <c r="H8" s="194"/>
    </row>
    <row r="9" spans="1:10" ht="34.5" customHeight="1" x14ac:dyDescent="0.25">
      <c r="A9" s="195">
        <v>1</v>
      </c>
      <c r="B9" s="250" t="s">
        <v>388</v>
      </c>
      <c r="C9" s="196" t="s">
        <v>6</v>
      </c>
      <c r="D9" s="251">
        <v>51163683</v>
      </c>
      <c r="E9" s="251">
        <f>'RO 2025 Januari'!E10</f>
        <v>0</v>
      </c>
      <c r="F9" s="252">
        <f>E9/D9*100</f>
        <v>0</v>
      </c>
      <c r="G9" s="253">
        <f t="shared" ref="G9:G15" si="0">D9-E9</f>
        <v>51163683</v>
      </c>
      <c r="H9" s="197"/>
    </row>
    <row r="10" spans="1:10" s="184" customFormat="1" ht="34.5" customHeight="1" x14ac:dyDescent="0.25">
      <c r="A10" s="195">
        <v>2</v>
      </c>
      <c r="B10" s="250" t="s">
        <v>389</v>
      </c>
      <c r="C10" s="196" t="s">
        <v>7</v>
      </c>
      <c r="D10" s="251">
        <v>4075254</v>
      </c>
      <c r="E10" s="251">
        <f>'RO 2025 Januari'!E17</f>
        <v>0</v>
      </c>
      <c r="F10" s="252">
        <f t="shared" ref="F10:F15" si="1">E10/D10*100</f>
        <v>0</v>
      </c>
      <c r="G10" s="253">
        <f t="shared" si="0"/>
        <v>4075254</v>
      </c>
      <c r="H10" s="198"/>
      <c r="J10"/>
    </row>
    <row r="11" spans="1:10" s="184" customFormat="1" ht="34.5" customHeight="1" x14ac:dyDescent="0.25">
      <c r="A11" s="195">
        <v>3</v>
      </c>
      <c r="B11" s="250" t="s">
        <v>390</v>
      </c>
      <c r="C11" s="196" t="s">
        <v>8</v>
      </c>
      <c r="D11" s="251">
        <v>4075254</v>
      </c>
      <c r="E11" s="251">
        <f>'RO 2025 Januari'!E20</f>
        <v>0</v>
      </c>
      <c r="F11" s="252">
        <f t="shared" si="1"/>
        <v>0</v>
      </c>
      <c r="G11" s="253">
        <f t="shared" si="0"/>
        <v>4075254</v>
      </c>
      <c r="H11" s="197"/>
      <c r="J11"/>
    </row>
    <row r="12" spans="1:10" s="184" customFormat="1" ht="34.5" customHeight="1" x14ac:dyDescent="0.25">
      <c r="A12" s="195">
        <v>4</v>
      </c>
      <c r="B12" s="250" t="s">
        <v>391</v>
      </c>
      <c r="C12" s="196" t="s">
        <v>162</v>
      </c>
      <c r="D12" s="251">
        <v>5907975</v>
      </c>
      <c r="E12" s="251">
        <f>'RO 2025 Januari'!E22</f>
        <v>0</v>
      </c>
      <c r="F12" s="252">
        <f t="shared" si="1"/>
        <v>0</v>
      </c>
      <c r="G12" s="253">
        <f t="shared" si="0"/>
        <v>5907975</v>
      </c>
      <c r="H12" s="197"/>
      <c r="J12"/>
    </row>
    <row r="13" spans="1:10" s="184" customFormat="1" ht="34.5" customHeight="1" x14ac:dyDescent="0.25">
      <c r="A13" s="36">
        <v>5</v>
      </c>
      <c r="B13" s="250" t="s">
        <v>392</v>
      </c>
      <c r="C13" s="196" t="s">
        <v>173</v>
      </c>
      <c r="D13" s="251">
        <v>3042399</v>
      </c>
      <c r="E13" s="251">
        <f>'RO 2025 Januari'!E25</f>
        <v>0</v>
      </c>
      <c r="F13" s="252">
        <f t="shared" si="1"/>
        <v>0</v>
      </c>
      <c r="G13" s="253">
        <f t="shared" si="0"/>
        <v>3042399</v>
      </c>
      <c r="H13" s="197"/>
      <c r="J13"/>
    </row>
    <row r="14" spans="1:10" s="184" customFormat="1" ht="34.5" customHeight="1" x14ac:dyDescent="0.25">
      <c r="A14" s="199">
        <v>6</v>
      </c>
      <c r="B14" s="250" t="s">
        <v>393</v>
      </c>
      <c r="C14" s="200" t="s">
        <v>9</v>
      </c>
      <c r="D14" s="251">
        <v>5436140</v>
      </c>
      <c r="E14" s="251">
        <f>'RO 2025 Januari'!E27</f>
        <v>0</v>
      </c>
      <c r="F14" s="252">
        <f t="shared" si="1"/>
        <v>0</v>
      </c>
      <c r="G14" s="253">
        <f t="shared" si="0"/>
        <v>5436140</v>
      </c>
      <c r="H14" s="254"/>
      <c r="J14"/>
    </row>
    <row r="15" spans="1:10" s="184" customFormat="1" ht="34.5" customHeight="1" x14ac:dyDescent="0.25">
      <c r="A15" s="255">
        <v>7</v>
      </c>
      <c r="B15" s="256" t="s">
        <v>394</v>
      </c>
      <c r="C15" s="257" t="s">
        <v>385</v>
      </c>
      <c r="D15" s="258">
        <v>50000000</v>
      </c>
      <c r="E15" s="251">
        <f>'RO 2025 Januari'!E30</f>
        <v>0</v>
      </c>
      <c r="F15" s="252">
        <f t="shared" si="1"/>
        <v>0</v>
      </c>
      <c r="G15" s="253">
        <f t="shared" si="0"/>
        <v>50000000</v>
      </c>
      <c r="H15" s="259"/>
      <c r="J15"/>
    </row>
    <row r="16" spans="1:10" s="184" customFormat="1" ht="34.5" customHeight="1" x14ac:dyDescent="0.25">
      <c r="A16" s="260" t="s">
        <v>26</v>
      </c>
      <c r="B16" s="246" t="s">
        <v>395</v>
      </c>
      <c r="C16" s="261" t="s">
        <v>174</v>
      </c>
      <c r="D16" s="247">
        <f>SUM(D17:D21)</f>
        <v>13161856560</v>
      </c>
      <c r="E16" s="247">
        <f>SUM(E17:E21)</f>
        <v>1935458293</v>
      </c>
      <c r="F16" s="248">
        <f>E16/D16*100</f>
        <v>14.705055355807644</v>
      </c>
      <c r="G16" s="262">
        <f>SUM(G17:G21)</f>
        <v>11226398267</v>
      </c>
      <c r="H16" s="263"/>
      <c r="J16"/>
    </row>
    <row r="17" spans="1:10" s="184" customFormat="1" ht="34.5" customHeight="1" x14ac:dyDescent="0.25">
      <c r="A17" s="36">
        <v>7</v>
      </c>
      <c r="B17" s="250" t="s">
        <v>396</v>
      </c>
      <c r="C17" s="196" t="s">
        <v>10</v>
      </c>
      <c r="D17" s="251">
        <v>12823756560</v>
      </c>
      <c r="E17" s="251">
        <v>1884898293</v>
      </c>
      <c r="F17" s="252">
        <f t="shared" ref="F17:F21" si="2">E17/D17*100</f>
        <v>14.698487796309195</v>
      </c>
      <c r="G17" s="253">
        <f t="shared" ref="G17:G21" si="3">D17-E17</f>
        <v>10938858267</v>
      </c>
      <c r="H17" s="197"/>
      <c r="J17" s="205"/>
    </row>
    <row r="18" spans="1:10" s="184" customFormat="1" ht="34.5" customHeight="1" x14ac:dyDescent="0.25">
      <c r="A18" s="195">
        <v>8</v>
      </c>
      <c r="B18" s="250" t="s">
        <v>397</v>
      </c>
      <c r="C18" s="196" t="s">
        <v>11</v>
      </c>
      <c r="D18" s="251">
        <v>335405400</v>
      </c>
      <c r="E18" s="251">
        <v>50560000</v>
      </c>
      <c r="F18" s="252">
        <f t="shared" si="2"/>
        <v>15.074295166386706</v>
      </c>
      <c r="G18" s="253">
        <f t="shared" si="3"/>
        <v>284845400</v>
      </c>
      <c r="H18" s="197"/>
      <c r="J18" s="205"/>
    </row>
    <row r="19" spans="1:10" s="184" customFormat="1" ht="34.5" customHeight="1" x14ac:dyDescent="0.25">
      <c r="A19" s="195">
        <v>9</v>
      </c>
      <c r="B19" s="250" t="s">
        <v>398</v>
      </c>
      <c r="C19" s="196" t="s">
        <v>12</v>
      </c>
      <c r="D19" s="251">
        <v>673400</v>
      </c>
      <c r="E19" s="251">
        <f>'RO 2025 Januari'!E66</f>
        <v>0</v>
      </c>
      <c r="F19" s="252">
        <f t="shared" si="2"/>
        <v>0</v>
      </c>
      <c r="G19" s="253">
        <f t="shared" si="3"/>
        <v>673400</v>
      </c>
      <c r="H19" s="197"/>
      <c r="J19" s="205"/>
    </row>
    <row r="20" spans="1:10" ht="34.5" customHeight="1" x14ac:dyDescent="0.25">
      <c r="A20" s="195">
        <v>10</v>
      </c>
      <c r="B20" s="250" t="s">
        <v>399</v>
      </c>
      <c r="C20" s="196" t="s">
        <v>175</v>
      </c>
      <c r="D20" s="251">
        <v>785800</v>
      </c>
      <c r="E20" s="251">
        <f>'RO 2025 Januari'!E69</f>
        <v>0</v>
      </c>
      <c r="F20" s="252">
        <f t="shared" si="2"/>
        <v>0</v>
      </c>
      <c r="G20" s="253">
        <f t="shared" si="3"/>
        <v>785800</v>
      </c>
      <c r="H20" s="206"/>
    </row>
    <row r="21" spans="1:10" s="207" customFormat="1" ht="34.5" customHeight="1" x14ac:dyDescent="0.25">
      <c r="A21" s="199">
        <v>11</v>
      </c>
      <c r="B21" s="250" t="s">
        <v>400</v>
      </c>
      <c r="C21" s="200" t="s">
        <v>13</v>
      </c>
      <c r="D21" s="251">
        <v>1235400</v>
      </c>
      <c r="E21" s="251">
        <f>'RO 2025 Januari'!E72</f>
        <v>0</v>
      </c>
      <c r="F21" s="252">
        <f t="shared" si="2"/>
        <v>0</v>
      </c>
      <c r="G21" s="253">
        <f t="shared" si="3"/>
        <v>1235400</v>
      </c>
      <c r="H21" s="201"/>
      <c r="I21" s="208"/>
    </row>
    <row r="22" spans="1:10" ht="34.5" customHeight="1" x14ac:dyDescent="0.25">
      <c r="A22" s="202" t="s">
        <v>44</v>
      </c>
      <c r="B22" s="246" t="s">
        <v>401</v>
      </c>
      <c r="C22" s="203" t="s">
        <v>176</v>
      </c>
      <c r="D22" s="247">
        <f>D23</f>
        <v>157959400</v>
      </c>
      <c r="E22" s="247">
        <f>E23</f>
        <v>0</v>
      </c>
      <c r="F22" s="248">
        <f>E22/D22*100</f>
        <v>0</v>
      </c>
      <c r="G22" s="249">
        <f>G23</f>
        <v>157959400</v>
      </c>
      <c r="H22" s="204"/>
    </row>
    <row r="23" spans="1:10" ht="34.5" customHeight="1" x14ac:dyDescent="0.25">
      <c r="A23" s="209">
        <v>12</v>
      </c>
      <c r="B23" s="250" t="s">
        <v>402</v>
      </c>
      <c r="C23" s="200" t="s">
        <v>164</v>
      </c>
      <c r="D23" s="251">
        <v>157959400</v>
      </c>
      <c r="E23" s="251">
        <f>'RO 2025 Januari'!E76</f>
        <v>0</v>
      </c>
      <c r="F23" s="252">
        <f>E23/D23*100</f>
        <v>0</v>
      </c>
      <c r="G23" s="253">
        <f>D23-E23</f>
        <v>157959400</v>
      </c>
      <c r="H23" s="201"/>
    </row>
    <row r="24" spans="1:10" ht="34.5" customHeight="1" x14ac:dyDescent="0.25">
      <c r="A24" s="202" t="s">
        <v>113</v>
      </c>
      <c r="B24" s="264" t="s">
        <v>404</v>
      </c>
      <c r="C24" s="203" t="s">
        <v>177</v>
      </c>
      <c r="D24" s="247">
        <f>SUM(D25:D32)</f>
        <v>1088922526</v>
      </c>
      <c r="E24" s="247">
        <f>SUM(E25:E32)</f>
        <v>42345790</v>
      </c>
      <c r="F24" s="248">
        <f>E24/D24*100</f>
        <v>3.8887789524890408</v>
      </c>
      <c r="G24" s="249">
        <f>SUM(G25:G32)</f>
        <v>1046576736</v>
      </c>
      <c r="H24" s="204"/>
    </row>
    <row r="25" spans="1:10" ht="34.5" customHeight="1" x14ac:dyDescent="0.25">
      <c r="A25" s="195">
        <v>13</v>
      </c>
      <c r="B25" s="265" t="s">
        <v>403</v>
      </c>
      <c r="C25" s="196" t="s">
        <v>14</v>
      </c>
      <c r="D25" s="251">
        <v>73326067</v>
      </c>
      <c r="E25" s="251">
        <v>5000000</v>
      </c>
      <c r="F25" s="252">
        <f t="shared" ref="F25:F32" si="4">E25/D25*100</f>
        <v>6.8188574739730683</v>
      </c>
      <c r="G25" s="253">
        <f t="shared" ref="G25:G32" si="5">D25-E25</f>
        <v>68326067</v>
      </c>
      <c r="H25" s="197"/>
    </row>
    <row r="26" spans="1:10" ht="34.5" customHeight="1" x14ac:dyDescent="0.25">
      <c r="A26" s="36">
        <v>14</v>
      </c>
      <c r="B26" s="265" t="s">
        <v>405</v>
      </c>
      <c r="C26" s="196" t="s">
        <v>15</v>
      </c>
      <c r="D26" s="251">
        <v>194949464</v>
      </c>
      <c r="E26" s="251">
        <v>11814500</v>
      </c>
      <c r="F26" s="252">
        <f t="shared" si="4"/>
        <v>6.0602885268768931</v>
      </c>
      <c r="G26" s="253">
        <f t="shared" si="5"/>
        <v>183134964</v>
      </c>
      <c r="H26" s="197"/>
    </row>
    <row r="27" spans="1:10" ht="34.5" customHeight="1" x14ac:dyDescent="0.25">
      <c r="A27" s="109">
        <v>15</v>
      </c>
      <c r="B27" s="265" t="s">
        <v>406</v>
      </c>
      <c r="C27" s="210" t="s">
        <v>16</v>
      </c>
      <c r="D27" s="251">
        <v>95449188</v>
      </c>
      <c r="E27" s="251">
        <v>2143000</v>
      </c>
      <c r="F27" s="252">
        <f t="shared" si="4"/>
        <v>2.2451736310213555</v>
      </c>
      <c r="G27" s="253">
        <f t="shared" si="5"/>
        <v>93306188</v>
      </c>
      <c r="H27" s="211"/>
      <c r="I27" s="212"/>
    </row>
    <row r="28" spans="1:10" ht="34.5" customHeight="1" x14ac:dyDescent="0.25">
      <c r="A28" s="36">
        <v>16</v>
      </c>
      <c r="B28" s="265" t="s">
        <v>407</v>
      </c>
      <c r="C28" s="196" t="s">
        <v>17</v>
      </c>
      <c r="D28" s="251">
        <v>85260669</v>
      </c>
      <c r="E28" s="251">
        <f>'RO 2025 Januari'!E97</f>
        <v>0</v>
      </c>
      <c r="F28" s="252">
        <f t="shared" si="4"/>
        <v>0</v>
      </c>
      <c r="G28" s="253">
        <f t="shared" si="5"/>
        <v>85260669</v>
      </c>
      <c r="H28" s="197"/>
      <c r="I28" s="212"/>
    </row>
    <row r="29" spans="1:10" ht="34.5" customHeight="1" x14ac:dyDescent="0.25">
      <c r="A29" s="36">
        <v>17</v>
      </c>
      <c r="B29" s="265" t="s">
        <v>408</v>
      </c>
      <c r="C29" s="196" t="s">
        <v>178</v>
      </c>
      <c r="D29" s="251">
        <v>995404</v>
      </c>
      <c r="E29" s="251">
        <f>'RO 2025 Januari'!E99</f>
        <v>0</v>
      </c>
      <c r="F29" s="252">
        <f t="shared" si="4"/>
        <v>0</v>
      </c>
      <c r="G29" s="253">
        <f t="shared" si="5"/>
        <v>995404</v>
      </c>
      <c r="H29" s="197"/>
      <c r="I29" s="212"/>
    </row>
    <row r="30" spans="1:10" ht="34.5" customHeight="1" x14ac:dyDescent="0.25">
      <c r="A30" s="36">
        <v>18</v>
      </c>
      <c r="B30" s="265" t="s">
        <v>409</v>
      </c>
      <c r="C30" s="196" t="s">
        <v>18</v>
      </c>
      <c r="D30" s="251">
        <v>85750000</v>
      </c>
      <c r="E30" s="251">
        <v>6600000</v>
      </c>
      <c r="F30" s="252">
        <f t="shared" si="4"/>
        <v>7.6967930029154514</v>
      </c>
      <c r="G30" s="253">
        <f t="shared" si="5"/>
        <v>79150000</v>
      </c>
      <c r="H30" s="197"/>
      <c r="I30" s="212"/>
    </row>
    <row r="31" spans="1:10" ht="34.5" customHeight="1" x14ac:dyDescent="0.25">
      <c r="A31" s="36">
        <v>19</v>
      </c>
      <c r="B31" s="265" t="s">
        <v>410</v>
      </c>
      <c r="C31" s="196" t="s">
        <v>19</v>
      </c>
      <c r="D31" s="251">
        <v>355100000</v>
      </c>
      <c r="E31" s="251">
        <v>16788290</v>
      </c>
      <c r="F31" s="252">
        <f t="shared" si="4"/>
        <v>4.7277640101379896</v>
      </c>
      <c r="G31" s="253">
        <f t="shared" si="5"/>
        <v>338311710</v>
      </c>
      <c r="H31" s="197"/>
      <c r="I31" s="212"/>
    </row>
    <row r="32" spans="1:10" ht="34.5" customHeight="1" x14ac:dyDescent="0.25">
      <c r="A32" s="209">
        <v>20</v>
      </c>
      <c r="B32" s="265" t="s">
        <v>411</v>
      </c>
      <c r="C32" s="200" t="s">
        <v>20</v>
      </c>
      <c r="D32" s="251">
        <v>198091734</v>
      </c>
      <c r="E32" s="251">
        <f>'RO 2025 Januari'!E107</f>
        <v>0</v>
      </c>
      <c r="F32" s="252">
        <f t="shared" si="4"/>
        <v>0</v>
      </c>
      <c r="G32" s="253">
        <f t="shared" si="5"/>
        <v>198091734</v>
      </c>
      <c r="H32" s="201"/>
      <c r="I32" s="212"/>
    </row>
    <row r="33" spans="1:10" ht="34.5" customHeight="1" x14ac:dyDescent="0.25">
      <c r="A33" s="202" t="s">
        <v>114</v>
      </c>
      <c r="B33" s="266" t="s">
        <v>412</v>
      </c>
      <c r="C33" s="203" t="s">
        <v>179</v>
      </c>
      <c r="D33" s="247">
        <f>D34</f>
        <v>182340788</v>
      </c>
      <c r="E33" s="247">
        <f>E34</f>
        <v>0</v>
      </c>
      <c r="F33" s="248">
        <f>E33/D33*100</f>
        <v>0</v>
      </c>
      <c r="G33" s="249">
        <f>G34</f>
        <v>182340788</v>
      </c>
      <c r="H33" s="213"/>
      <c r="I33" s="212"/>
    </row>
    <row r="34" spans="1:10" ht="34.5" customHeight="1" x14ac:dyDescent="0.25">
      <c r="A34" s="195">
        <v>21</v>
      </c>
      <c r="B34" s="267" t="s">
        <v>413</v>
      </c>
      <c r="C34" s="214" t="s">
        <v>21</v>
      </c>
      <c r="D34" s="268">
        <v>182340788</v>
      </c>
      <c r="E34" s="268">
        <f>'RO 2025 Januari'!E112</f>
        <v>0</v>
      </c>
      <c r="F34" s="252">
        <f>E34/D34*100</f>
        <v>0</v>
      </c>
      <c r="G34" s="253">
        <f>D34-E34</f>
        <v>182340788</v>
      </c>
      <c r="H34" s="197"/>
      <c r="I34" s="212"/>
    </row>
    <row r="35" spans="1:10" ht="34.5" customHeight="1" x14ac:dyDescent="0.25">
      <c r="A35" s="215" t="s">
        <v>115</v>
      </c>
      <c r="B35" s="269" t="s">
        <v>414</v>
      </c>
      <c r="C35" s="217" t="s">
        <v>180</v>
      </c>
      <c r="D35" s="270">
        <f>SUM(D36:D38)</f>
        <v>2383470223</v>
      </c>
      <c r="E35" s="270">
        <f>SUM(E36:E38)</f>
        <v>257161054</v>
      </c>
      <c r="F35" s="248">
        <f>E35/D35*100</f>
        <v>10.789354593921436</v>
      </c>
      <c r="G35" s="271">
        <f>SUM(G36:G38)</f>
        <v>2126309169</v>
      </c>
      <c r="H35" s="218"/>
      <c r="I35" s="212"/>
      <c r="J35" s="205"/>
    </row>
    <row r="36" spans="1:10" ht="34.5" customHeight="1" x14ac:dyDescent="0.25">
      <c r="A36" s="219">
        <v>22</v>
      </c>
      <c r="B36" s="272" t="s">
        <v>415</v>
      </c>
      <c r="C36" s="210" t="s">
        <v>22</v>
      </c>
      <c r="D36" s="251">
        <v>654116904</v>
      </c>
      <c r="E36" s="251">
        <v>75588078</v>
      </c>
      <c r="F36" s="252">
        <f t="shared" ref="F36:F38" si="6">E36/D36*100</f>
        <v>11.555744475914048</v>
      </c>
      <c r="G36" s="253">
        <f t="shared" ref="G36:G38" si="7">D36-E36</f>
        <v>578528826</v>
      </c>
      <c r="H36" s="211"/>
      <c r="I36" s="212"/>
      <c r="J36" s="205"/>
    </row>
    <row r="37" spans="1:10" ht="34.5" customHeight="1" x14ac:dyDescent="0.25">
      <c r="A37" s="195">
        <v>23</v>
      </c>
      <c r="B37" s="272" t="s">
        <v>416</v>
      </c>
      <c r="C37" s="196" t="s">
        <v>23</v>
      </c>
      <c r="D37" s="251">
        <v>248734007</v>
      </c>
      <c r="E37" s="251">
        <v>7195000</v>
      </c>
      <c r="F37" s="252">
        <f t="shared" si="6"/>
        <v>2.8926482899461354</v>
      </c>
      <c r="G37" s="253">
        <f t="shared" si="7"/>
        <v>241539007</v>
      </c>
      <c r="H37" s="273"/>
      <c r="I37" s="212"/>
      <c r="J37" s="205"/>
    </row>
    <row r="38" spans="1:10" ht="34.5" customHeight="1" x14ac:dyDescent="0.25">
      <c r="A38" s="195">
        <v>24</v>
      </c>
      <c r="B38" s="272" t="s">
        <v>417</v>
      </c>
      <c r="C38" s="196" t="s">
        <v>24</v>
      </c>
      <c r="D38" s="274">
        <v>1480619312</v>
      </c>
      <c r="E38" s="251">
        <v>174377976</v>
      </c>
      <c r="F38" s="252">
        <f t="shared" si="6"/>
        <v>11.777367388545855</v>
      </c>
      <c r="G38" s="253">
        <f t="shared" si="7"/>
        <v>1306241336</v>
      </c>
      <c r="H38" s="275"/>
      <c r="I38" s="212"/>
    </row>
    <row r="39" spans="1:10" ht="34.5" customHeight="1" x14ac:dyDescent="0.25">
      <c r="A39" s="215" t="s">
        <v>116</v>
      </c>
      <c r="B39" s="269" t="s">
        <v>418</v>
      </c>
      <c r="C39" s="217" t="s">
        <v>181</v>
      </c>
      <c r="D39" s="276">
        <f>SUM(D40:D43)</f>
        <v>1026784786</v>
      </c>
      <c r="E39" s="276">
        <f>SUM(E40:E43)</f>
        <v>138987323</v>
      </c>
      <c r="F39" s="248">
        <f>E39/D39*100</f>
        <v>13.536168912420951</v>
      </c>
      <c r="G39" s="277">
        <f>SUM(G40:G43)</f>
        <v>887797463</v>
      </c>
      <c r="H39" s="278"/>
      <c r="I39" s="212"/>
    </row>
    <row r="40" spans="1:10" ht="50.25" customHeight="1" x14ac:dyDescent="0.25">
      <c r="A40" s="219">
        <v>25</v>
      </c>
      <c r="B40" s="272" t="s">
        <v>419</v>
      </c>
      <c r="C40" s="210" t="s">
        <v>182</v>
      </c>
      <c r="D40" s="251">
        <v>43959999</v>
      </c>
      <c r="E40" s="251">
        <v>10053283</v>
      </c>
      <c r="F40" s="252">
        <f t="shared" ref="F40:F43" si="8">E40/D40*100</f>
        <v>22.869161120772546</v>
      </c>
      <c r="G40" s="253">
        <f t="shared" ref="G40:G43" si="9">D40-E40</f>
        <v>33906716</v>
      </c>
      <c r="H40" s="211"/>
      <c r="I40" s="212"/>
    </row>
    <row r="41" spans="1:10" ht="34.5" customHeight="1" x14ac:dyDescent="0.25">
      <c r="A41" s="195">
        <v>26</v>
      </c>
      <c r="B41" s="272" t="s">
        <v>421</v>
      </c>
      <c r="C41" s="196" t="s">
        <v>183</v>
      </c>
      <c r="D41" s="251">
        <v>387108164</v>
      </c>
      <c r="E41" s="251">
        <v>32088800</v>
      </c>
      <c r="F41" s="252">
        <f t="shared" si="8"/>
        <v>8.2893627632198434</v>
      </c>
      <c r="G41" s="253">
        <f t="shared" si="9"/>
        <v>355019364</v>
      </c>
      <c r="H41" s="197"/>
      <c r="I41" s="212"/>
      <c r="J41" s="205"/>
    </row>
    <row r="42" spans="1:10" ht="34.5" customHeight="1" x14ac:dyDescent="0.25">
      <c r="A42" s="195">
        <v>27</v>
      </c>
      <c r="B42" s="272" t="s">
        <v>420</v>
      </c>
      <c r="C42" s="196" t="s">
        <v>25</v>
      </c>
      <c r="D42" s="251">
        <v>30269700</v>
      </c>
      <c r="E42" s="251">
        <f>'RO 2025 Januari'!E151</f>
        <v>0</v>
      </c>
      <c r="F42" s="252">
        <f t="shared" si="8"/>
        <v>0</v>
      </c>
      <c r="G42" s="253">
        <f t="shared" si="9"/>
        <v>30269700</v>
      </c>
      <c r="H42" s="197"/>
      <c r="I42" s="212"/>
    </row>
    <row r="43" spans="1:10" ht="34.5" customHeight="1" x14ac:dyDescent="0.25">
      <c r="A43" s="195">
        <v>28</v>
      </c>
      <c r="B43" s="279" t="s">
        <v>422</v>
      </c>
      <c r="C43" s="196" t="s">
        <v>152</v>
      </c>
      <c r="D43" s="274">
        <v>565446923</v>
      </c>
      <c r="E43" s="251">
        <v>96845240</v>
      </c>
      <c r="F43" s="252">
        <f t="shared" si="8"/>
        <v>17.127202582725875</v>
      </c>
      <c r="G43" s="253">
        <f t="shared" si="9"/>
        <v>468601683</v>
      </c>
      <c r="H43" s="280"/>
      <c r="I43" s="212"/>
      <c r="J43" s="205"/>
    </row>
    <row r="44" spans="1:10" ht="34.5" customHeight="1" x14ac:dyDescent="0.25">
      <c r="A44" s="220" t="s">
        <v>111</v>
      </c>
      <c r="B44" s="221" t="s">
        <v>142</v>
      </c>
      <c r="C44" s="222" t="s">
        <v>27</v>
      </c>
      <c r="D44" s="281">
        <f>D45+D51+D55+D60</f>
        <v>7617268130</v>
      </c>
      <c r="E44" s="281">
        <f>E45+E51+E55+E60</f>
        <v>308397196</v>
      </c>
      <c r="F44" s="282">
        <f>E44/D44*100</f>
        <v>4.0486587938975438</v>
      </c>
      <c r="G44" s="283">
        <f>G45+G51+G55+G60</f>
        <v>7308870934</v>
      </c>
      <c r="H44" s="223"/>
      <c r="I44" s="212"/>
    </row>
    <row r="45" spans="1:10" ht="34.5" customHeight="1" x14ac:dyDescent="0.25">
      <c r="A45" s="202" t="s">
        <v>118</v>
      </c>
      <c r="B45" s="202" t="s">
        <v>143</v>
      </c>
      <c r="C45" s="203" t="s">
        <v>184</v>
      </c>
      <c r="D45" s="276">
        <f>SUM(D46:D50)</f>
        <v>1692259933</v>
      </c>
      <c r="E45" s="276">
        <f>SUM(E46:E50)</f>
        <v>5318000</v>
      </c>
      <c r="F45" s="248">
        <f>E45/D45*100</f>
        <v>0.31425432324526947</v>
      </c>
      <c r="G45" s="277">
        <f>SUM(G46:G50)</f>
        <v>1686941933</v>
      </c>
      <c r="H45" s="224"/>
      <c r="I45" s="212"/>
    </row>
    <row r="46" spans="1:10" ht="34.5" customHeight="1" x14ac:dyDescent="0.25">
      <c r="A46" s="195">
        <v>29</v>
      </c>
      <c r="B46" s="195" t="s">
        <v>337</v>
      </c>
      <c r="C46" s="196" t="s">
        <v>28</v>
      </c>
      <c r="D46" s="284">
        <v>276073320</v>
      </c>
      <c r="E46" s="284">
        <v>2175000</v>
      </c>
      <c r="F46" s="252">
        <f t="shared" ref="F46:F50" si="10">E46/D46*100</f>
        <v>0.78783418839603914</v>
      </c>
      <c r="G46" s="253">
        <f t="shared" ref="G46:G50" si="11">D46-E46</f>
        <v>273898320</v>
      </c>
      <c r="H46" s="197"/>
      <c r="I46" s="212"/>
    </row>
    <row r="47" spans="1:10" ht="34.5" customHeight="1" x14ac:dyDescent="0.25">
      <c r="A47" s="195">
        <v>30</v>
      </c>
      <c r="B47" s="195" t="s">
        <v>338</v>
      </c>
      <c r="C47" s="38" t="s">
        <v>29</v>
      </c>
      <c r="D47" s="284">
        <v>518939289</v>
      </c>
      <c r="E47" s="284">
        <f>'RO 2025 Januari'!E172</f>
        <v>0</v>
      </c>
      <c r="F47" s="252">
        <f t="shared" si="10"/>
        <v>0</v>
      </c>
      <c r="G47" s="253">
        <f t="shared" si="11"/>
        <v>518939289</v>
      </c>
      <c r="H47" s="197"/>
      <c r="I47" s="212"/>
    </row>
    <row r="48" spans="1:10" ht="34.5" customHeight="1" x14ac:dyDescent="0.25">
      <c r="A48" s="195">
        <v>31</v>
      </c>
      <c r="B48" s="195" t="s">
        <v>339</v>
      </c>
      <c r="C48" s="38" t="s">
        <v>30</v>
      </c>
      <c r="D48" s="284">
        <v>440135405</v>
      </c>
      <c r="E48" s="284">
        <v>3143000</v>
      </c>
      <c r="F48" s="252">
        <f t="shared" si="10"/>
        <v>0.71409842614229135</v>
      </c>
      <c r="G48" s="253">
        <f t="shared" si="11"/>
        <v>436992405</v>
      </c>
      <c r="H48" s="197"/>
      <c r="I48" s="212"/>
    </row>
    <row r="49" spans="1:10" ht="34.5" customHeight="1" x14ac:dyDescent="0.25">
      <c r="A49" s="36">
        <v>32</v>
      </c>
      <c r="B49" s="36" t="s">
        <v>340</v>
      </c>
      <c r="C49" s="38" t="s">
        <v>31</v>
      </c>
      <c r="D49" s="284">
        <v>218256750</v>
      </c>
      <c r="E49" s="284">
        <f>'RO 2025 Januari'!E206</f>
        <v>0</v>
      </c>
      <c r="F49" s="252">
        <f t="shared" si="10"/>
        <v>0</v>
      </c>
      <c r="G49" s="253">
        <f t="shared" si="11"/>
        <v>218256750</v>
      </c>
      <c r="H49" s="197"/>
      <c r="I49" s="212"/>
    </row>
    <row r="50" spans="1:10" ht="34.5" customHeight="1" x14ac:dyDescent="0.25">
      <c r="A50" s="199">
        <v>33</v>
      </c>
      <c r="B50" s="199" t="s">
        <v>341</v>
      </c>
      <c r="C50" s="225" t="s">
        <v>32</v>
      </c>
      <c r="D50" s="284">
        <v>238855169</v>
      </c>
      <c r="E50" s="284">
        <f>'RO 2025 Januari'!E215</f>
        <v>0</v>
      </c>
      <c r="F50" s="252">
        <f t="shared" si="10"/>
        <v>0</v>
      </c>
      <c r="G50" s="253">
        <f t="shared" si="11"/>
        <v>238855169</v>
      </c>
      <c r="H50" s="201"/>
      <c r="I50" s="212"/>
    </row>
    <row r="51" spans="1:10" ht="34.5" customHeight="1" x14ac:dyDescent="0.25">
      <c r="A51" s="202" t="s">
        <v>119</v>
      </c>
      <c r="B51" s="202" t="s">
        <v>144</v>
      </c>
      <c r="C51" s="203" t="s">
        <v>185</v>
      </c>
      <c r="D51" s="276">
        <f>SUM(D52:D54)</f>
        <v>2464906700</v>
      </c>
      <c r="E51" s="276">
        <f>SUM(E52:E54)</f>
        <v>106004450</v>
      </c>
      <c r="F51" s="248">
        <f>E51/D51*100</f>
        <v>4.3005461423752873</v>
      </c>
      <c r="G51" s="277">
        <f>SUM(G52:G54)</f>
        <v>2358902250</v>
      </c>
      <c r="H51" s="204"/>
      <c r="I51" s="212"/>
    </row>
    <row r="52" spans="1:10" ht="34.5" customHeight="1" x14ac:dyDescent="0.25">
      <c r="A52" s="195">
        <v>34</v>
      </c>
      <c r="B52" s="195" t="s">
        <v>342</v>
      </c>
      <c r="C52" s="196" t="s">
        <v>33</v>
      </c>
      <c r="D52" s="251">
        <v>509698900</v>
      </c>
      <c r="E52" s="251">
        <v>66260000</v>
      </c>
      <c r="F52" s="252">
        <f t="shared" ref="F52:F54" si="12">E52/D52*100</f>
        <v>12.999831861516672</v>
      </c>
      <c r="G52" s="253">
        <f t="shared" ref="G52:G54" si="13">D52-E52</f>
        <v>443438900</v>
      </c>
      <c r="H52" s="197"/>
      <c r="I52" s="212"/>
      <c r="J52" s="184"/>
    </row>
    <row r="53" spans="1:10" ht="34.5" customHeight="1" x14ac:dyDescent="0.25">
      <c r="A53" s="195">
        <v>35</v>
      </c>
      <c r="B53" s="195" t="s">
        <v>343</v>
      </c>
      <c r="C53" s="38" t="s">
        <v>34</v>
      </c>
      <c r="D53" s="251">
        <v>333160800</v>
      </c>
      <c r="E53" s="251">
        <v>31607000</v>
      </c>
      <c r="F53" s="252">
        <f t="shared" si="12"/>
        <v>9.4870104766227001</v>
      </c>
      <c r="G53" s="253">
        <f t="shared" si="13"/>
        <v>301553800</v>
      </c>
      <c r="H53" s="197"/>
      <c r="I53" s="212"/>
    </row>
    <row r="54" spans="1:10" ht="34.5" customHeight="1" x14ac:dyDescent="0.25">
      <c r="A54" s="209">
        <v>36</v>
      </c>
      <c r="B54" s="209" t="s">
        <v>344</v>
      </c>
      <c r="C54" s="225" t="s">
        <v>35</v>
      </c>
      <c r="D54" s="251">
        <v>1622047000</v>
      </c>
      <c r="E54" s="251">
        <v>8137450</v>
      </c>
      <c r="F54" s="252">
        <f t="shared" si="12"/>
        <v>0.5016778182136522</v>
      </c>
      <c r="G54" s="253">
        <f t="shared" si="13"/>
        <v>1613909550</v>
      </c>
      <c r="H54" s="226"/>
      <c r="I54" s="212"/>
    </row>
    <row r="55" spans="1:10" ht="34.5" customHeight="1" x14ac:dyDescent="0.25">
      <c r="A55" s="91" t="s">
        <v>117</v>
      </c>
      <c r="B55" s="91" t="s">
        <v>141</v>
      </c>
      <c r="C55" s="93" t="s">
        <v>186</v>
      </c>
      <c r="D55" s="276">
        <f>SUM(D56:D59)</f>
        <v>1540353297</v>
      </c>
      <c r="E55" s="276">
        <f>SUM(E56:E59)</f>
        <v>123607746</v>
      </c>
      <c r="F55" s="248">
        <f>E55/D55*100</f>
        <v>8.0246360520498179</v>
      </c>
      <c r="G55" s="277">
        <f>SUM(G56:G59)</f>
        <v>1416745551</v>
      </c>
      <c r="H55" s="227"/>
      <c r="I55" s="212"/>
    </row>
    <row r="56" spans="1:10" ht="34.5" customHeight="1" x14ac:dyDescent="0.25">
      <c r="A56" s="195">
        <v>37</v>
      </c>
      <c r="B56" s="195" t="s">
        <v>345</v>
      </c>
      <c r="C56" s="196" t="s">
        <v>36</v>
      </c>
      <c r="D56" s="251">
        <v>445738906</v>
      </c>
      <c r="E56" s="251">
        <f>'RO 2025 Januari'!E261</f>
        <v>0</v>
      </c>
      <c r="F56" s="252">
        <f t="shared" ref="F56:F59" si="14">E56/D56*100</f>
        <v>0</v>
      </c>
      <c r="G56" s="253">
        <f t="shared" ref="G56:G59" si="15">D56-E56</f>
        <v>445738906</v>
      </c>
      <c r="H56" s="197"/>
      <c r="I56" s="212"/>
    </row>
    <row r="57" spans="1:10" ht="34.5" customHeight="1" x14ac:dyDescent="0.25">
      <c r="A57" s="195">
        <v>38</v>
      </c>
      <c r="B57" s="195" t="s">
        <v>346</v>
      </c>
      <c r="C57" s="196" t="s">
        <v>37</v>
      </c>
      <c r="D57" s="251">
        <v>742777191</v>
      </c>
      <c r="E57" s="251">
        <v>90000000</v>
      </c>
      <c r="F57" s="252">
        <f t="shared" si="14"/>
        <v>12.116688704298136</v>
      </c>
      <c r="G57" s="253">
        <f t="shared" si="15"/>
        <v>652777191</v>
      </c>
      <c r="H57" s="197"/>
      <c r="I57" s="212"/>
      <c r="J57" s="205"/>
    </row>
    <row r="58" spans="1:10" ht="34.5" customHeight="1" x14ac:dyDescent="0.25">
      <c r="A58" s="195">
        <v>39</v>
      </c>
      <c r="B58" s="195" t="s">
        <v>347</v>
      </c>
      <c r="C58" s="38" t="s">
        <v>38</v>
      </c>
      <c r="D58" s="251">
        <v>296957500</v>
      </c>
      <c r="E58" s="251">
        <v>33607746</v>
      </c>
      <c r="F58" s="252">
        <f t="shared" si="14"/>
        <v>11.317358881321402</v>
      </c>
      <c r="G58" s="253">
        <f t="shared" si="15"/>
        <v>263349754</v>
      </c>
      <c r="H58" s="197"/>
      <c r="I58" s="212"/>
      <c r="J58" s="184"/>
    </row>
    <row r="59" spans="1:10" ht="34.5" customHeight="1" x14ac:dyDescent="0.25">
      <c r="A59" s="195">
        <v>40</v>
      </c>
      <c r="B59" s="195" t="s">
        <v>348</v>
      </c>
      <c r="C59" s="38" t="s">
        <v>39</v>
      </c>
      <c r="D59" s="285">
        <v>54879700</v>
      </c>
      <c r="E59" s="251">
        <f>'RO 2025 Januari'!E303</f>
        <v>0</v>
      </c>
      <c r="F59" s="252">
        <f t="shared" si="14"/>
        <v>0</v>
      </c>
      <c r="G59" s="253">
        <f t="shared" si="15"/>
        <v>54879700</v>
      </c>
      <c r="H59" s="286"/>
      <c r="I59" s="212"/>
      <c r="J59" s="184"/>
    </row>
    <row r="60" spans="1:10" ht="34.5" customHeight="1" x14ac:dyDescent="0.25">
      <c r="A60" s="215" t="s">
        <v>120</v>
      </c>
      <c r="B60" s="216" t="s">
        <v>145</v>
      </c>
      <c r="C60" s="125" t="s">
        <v>187</v>
      </c>
      <c r="D60" s="276">
        <f>SUM(D61:D65)</f>
        <v>1919748200</v>
      </c>
      <c r="E60" s="276">
        <f>SUM(E61:E65)</f>
        <v>73467000</v>
      </c>
      <c r="F60" s="248">
        <f>E60/D60*100</f>
        <v>3.8269081330561998</v>
      </c>
      <c r="G60" s="277">
        <f>SUM(G61:G65)</f>
        <v>1846281200</v>
      </c>
      <c r="H60" s="218"/>
      <c r="I60" s="212"/>
      <c r="J60" s="184"/>
    </row>
    <row r="61" spans="1:10" s="207" customFormat="1" ht="34.5" customHeight="1" x14ac:dyDescent="0.25">
      <c r="A61" s="219">
        <v>41</v>
      </c>
      <c r="B61" s="219" t="s">
        <v>349</v>
      </c>
      <c r="C61" s="210" t="s">
        <v>40</v>
      </c>
      <c r="D61" s="251">
        <v>206887270</v>
      </c>
      <c r="E61" s="251">
        <v>11375000</v>
      </c>
      <c r="F61" s="252">
        <f t="shared" ref="F61:F65" si="16">E61/D61*100</f>
        <v>5.4981633234369616</v>
      </c>
      <c r="G61" s="253">
        <f t="shared" ref="G61:G65" si="17">D61-E61</f>
        <v>195512270</v>
      </c>
      <c r="H61" s="211"/>
      <c r="I61" s="208"/>
      <c r="J61" s="208"/>
    </row>
    <row r="62" spans="1:10" ht="34.5" customHeight="1" x14ac:dyDescent="0.25">
      <c r="A62" s="195">
        <v>42</v>
      </c>
      <c r="B62" s="195" t="s">
        <v>350</v>
      </c>
      <c r="C62" s="38" t="s">
        <v>188</v>
      </c>
      <c r="D62" s="251">
        <v>1091979710</v>
      </c>
      <c r="E62" s="251">
        <v>28405000</v>
      </c>
      <c r="F62" s="252">
        <f t="shared" si="16"/>
        <v>2.6012388087320781</v>
      </c>
      <c r="G62" s="253">
        <f t="shared" si="17"/>
        <v>1063574710</v>
      </c>
      <c r="H62" s="197"/>
      <c r="I62" s="212"/>
    </row>
    <row r="63" spans="1:10" ht="34.5" customHeight="1" x14ac:dyDescent="0.25">
      <c r="A63" s="195">
        <v>43</v>
      </c>
      <c r="B63" s="195" t="s">
        <v>351</v>
      </c>
      <c r="C63" s="38" t="s">
        <v>41</v>
      </c>
      <c r="D63" s="251">
        <v>489773780</v>
      </c>
      <c r="E63" s="251">
        <v>19797000</v>
      </c>
      <c r="F63" s="252">
        <f t="shared" si="16"/>
        <v>4.0420701982045673</v>
      </c>
      <c r="G63" s="253">
        <f t="shared" si="17"/>
        <v>469976780</v>
      </c>
      <c r="H63" s="197"/>
      <c r="I63" s="212"/>
    </row>
    <row r="64" spans="1:10" ht="34.5" customHeight="1" x14ac:dyDescent="0.25">
      <c r="A64" s="195">
        <v>44</v>
      </c>
      <c r="B64" s="195" t="s">
        <v>352</v>
      </c>
      <c r="C64" s="38" t="s">
        <v>42</v>
      </c>
      <c r="D64" s="251">
        <v>115254960</v>
      </c>
      <c r="E64" s="251">
        <v>13190000</v>
      </c>
      <c r="F64" s="252">
        <f t="shared" si="16"/>
        <v>11.444192944060717</v>
      </c>
      <c r="G64" s="253">
        <f t="shared" si="17"/>
        <v>102064960</v>
      </c>
      <c r="H64" s="197"/>
    </row>
    <row r="65" spans="1:10" ht="34.5" customHeight="1" x14ac:dyDescent="0.25">
      <c r="A65" s="199">
        <v>45</v>
      </c>
      <c r="B65" s="199" t="s">
        <v>353</v>
      </c>
      <c r="C65" s="225" t="s">
        <v>43</v>
      </c>
      <c r="D65" s="251">
        <v>15852480</v>
      </c>
      <c r="E65" s="251">
        <v>700000</v>
      </c>
      <c r="F65" s="252">
        <f t="shared" si="16"/>
        <v>4.4157128726861661</v>
      </c>
      <c r="G65" s="253">
        <f t="shared" si="17"/>
        <v>15152480</v>
      </c>
      <c r="H65" s="201"/>
      <c r="J65" s="184"/>
    </row>
    <row r="66" spans="1:10" ht="34.5" customHeight="1" x14ac:dyDescent="0.25">
      <c r="A66" s="228" t="s">
        <v>112</v>
      </c>
      <c r="B66" s="228" t="s">
        <v>146</v>
      </c>
      <c r="C66" s="162" t="s">
        <v>45</v>
      </c>
      <c r="D66" s="287">
        <f>D67+D72</f>
        <v>7392150738</v>
      </c>
      <c r="E66" s="287">
        <f>E67+E72</f>
        <v>279158710</v>
      </c>
      <c r="F66" s="282">
        <f>E66/D66*100</f>
        <v>3.7764206912740588</v>
      </c>
      <c r="G66" s="288">
        <f>G67+G72</f>
        <v>7112992028</v>
      </c>
      <c r="H66" s="229"/>
    </row>
    <row r="67" spans="1:10" ht="34.5" customHeight="1" x14ac:dyDescent="0.25">
      <c r="A67" s="192" t="s">
        <v>121</v>
      </c>
      <c r="B67" s="192" t="s">
        <v>147</v>
      </c>
      <c r="C67" s="193" t="s">
        <v>46</v>
      </c>
      <c r="D67" s="289">
        <f>SUM(D68:D71)</f>
        <v>1865090596</v>
      </c>
      <c r="E67" s="289">
        <f>SUM(E68:E71)</f>
        <v>242567210</v>
      </c>
      <c r="F67" s="248">
        <f>E67/D67*100</f>
        <v>13.005652943627839</v>
      </c>
      <c r="G67" s="290">
        <f>SUM(G68:G71)</f>
        <v>1622523386</v>
      </c>
      <c r="H67" s="224"/>
    </row>
    <row r="68" spans="1:10" ht="81.75" customHeight="1" x14ac:dyDescent="0.25">
      <c r="A68" s="195">
        <v>46</v>
      </c>
      <c r="B68" s="195" t="s">
        <v>354</v>
      </c>
      <c r="C68" s="196" t="s">
        <v>189</v>
      </c>
      <c r="D68" s="251">
        <v>36500000</v>
      </c>
      <c r="E68" s="251">
        <v>7425000</v>
      </c>
      <c r="F68" s="252">
        <f t="shared" ref="F68:F70" si="18">E68/D68*100</f>
        <v>20.342465753424658</v>
      </c>
      <c r="G68" s="253">
        <f t="shared" ref="G68:G71" si="19">D68-E68</f>
        <v>29075000</v>
      </c>
      <c r="H68" s="197"/>
    </row>
    <row r="69" spans="1:10" s="184" customFormat="1" ht="81.75" customHeight="1" x14ac:dyDescent="0.25">
      <c r="A69" s="195">
        <v>47</v>
      </c>
      <c r="B69" s="195" t="s">
        <v>355</v>
      </c>
      <c r="C69" s="196" t="s">
        <v>190</v>
      </c>
      <c r="D69" s="251">
        <v>254450000</v>
      </c>
      <c r="E69" s="251">
        <f>'RO 2025 Januari'!E376</f>
        <v>0</v>
      </c>
      <c r="F69" s="252">
        <f t="shared" si="18"/>
        <v>0</v>
      </c>
      <c r="G69" s="253">
        <f t="shared" si="19"/>
        <v>254450000</v>
      </c>
      <c r="H69" s="230"/>
      <c r="J69"/>
    </row>
    <row r="70" spans="1:10" s="184" customFormat="1" ht="81.75" customHeight="1" x14ac:dyDescent="0.25">
      <c r="A70" s="195">
        <v>48</v>
      </c>
      <c r="B70" s="195" t="s">
        <v>356</v>
      </c>
      <c r="C70" s="38" t="s">
        <v>170</v>
      </c>
      <c r="D70" s="251">
        <v>1361968096</v>
      </c>
      <c r="E70" s="251">
        <v>235142210</v>
      </c>
      <c r="F70" s="252">
        <f t="shared" si="18"/>
        <v>17.264883861126805</v>
      </c>
      <c r="G70" s="253">
        <f t="shared" si="19"/>
        <v>1126825886</v>
      </c>
      <c r="H70" s="231"/>
      <c r="J70"/>
    </row>
    <row r="71" spans="1:10" s="184" customFormat="1" ht="81.75" customHeight="1" x14ac:dyDescent="0.25">
      <c r="A71" s="209">
        <v>49</v>
      </c>
      <c r="B71" s="209" t="s">
        <v>357</v>
      </c>
      <c r="C71" s="225" t="s">
        <v>171</v>
      </c>
      <c r="D71" s="251">
        <v>212172500</v>
      </c>
      <c r="E71" s="251">
        <f>'RO 2025 Januari'!E401</f>
        <v>0</v>
      </c>
      <c r="F71" s="252">
        <f>E71/D71*100</f>
        <v>0</v>
      </c>
      <c r="G71" s="253">
        <f t="shared" si="19"/>
        <v>212172500</v>
      </c>
      <c r="H71" s="226"/>
      <c r="J71"/>
    </row>
    <row r="72" spans="1:10" s="184" customFormat="1" ht="48" customHeight="1" x14ac:dyDescent="0.25">
      <c r="A72" s="202" t="s">
        <v>122</v>
      </c>
      <c r="B72" s="202" t="s">
        <v>148</v>
      </c>
      <c r="C72" s="203" t="s">
        <v>191</v>
      </c>
      <c r="D72" s="291">
        <f>D73</f>
        <v>5527060142</v>
      </c>
      <c r="E72" s="291">
        <f>E73</f>
        <v>36591500</v>
      </c>
      <c r="F72" s="248">
        <f>E72/D72*100</f>
        <v>0.66204273266256053</v>
      </c>
      <c r="G72" s="292">
        <f>G73</f>
        <v>5490468642</v>
      </c>
      <c r="H72" s="204"/>
      <c r="J72"/>
    </row>
    <row r="73" spans="1:10" s="184" customFormat="1" ht="55.5" customHeight="1" x14ac:dyDescent="0.25">
      <c r="A73" s="199">
        <v>50</v>
      </c>
      <c r="B73" s="199" t="s">
        <v>358</v>
      </c>
      <c r="C73" s="225" t="s">
        <v>172</v>
      </c>
      <c r="D73" s="293">
        <v>5527060142</v>
      </c>
      <c r="E73" s="293">
        <v>36591500</v>
      </c>
      <c r="F73" s="252">
        <f>E73/D73*100</f>
        <v>0.66204273266256053</v>
      </c>
      <c r="G73" s="253">
        <f>D73-E73</f>
        <v>5490468642</v>
      </c>
      <c r="H73" s="201"/>
      <c r="J73"/>
    </row>
    <row r="74" spans="1:10" ht="29.25" customHeight="1" x14ac:dyDescent="0.25">
      <c r="A74" s="410" t="s">
        <v>47</v>
      </c>
      <c r="B74" s="410"/>
      <c r="C74" s="410"/>
      <c r="D74" s="294">
        <f>D7+D44+D66</f>
        <v>33134453856</v>
      </c>
      <c r="E74" s="294">
        <f>E7+E44+E66</f>
        <v>2961508366</v>
      </c>
      <c r="F74" s="172">
        <f>E74/D74*100</f>
        <v>8.9378517565749132</v>
      </c>
      <c r="G74" s="294">
        <f>G7+G44+G66</f>
        <v>30172945490</v>
      </c>
      <c r="H74" s="232"/>
    </row>
    <row r="75" spans="1:10" x14ac:dyDescent="0.25">
      <c r="D75" s="233"/>
      <c r="E75" s="295"/>
      <c r="I75"/>
    </row>
    <row r="76" spans="1:10" x14ac:dyDescent="0.25">
      <c r="D76" s="233"/>
      <c r="G76" s="296"/>
      <c r="I76"/>
    </row>
    <row r="77" spans="1:10" s="234" customFormat="1" ht="26.25" customHeight="1" x14ac:dyDescent="0.25">
      <c r="A77" s="235"/>
      <c r="B77" s="235"/>
      <c r="C77" s="429"/>
      <c r="D77" s="429"/>
      <c r="E77" s="104"/>
      <c r="F77" s="236"/>
      <c r="G77" s="4"/>
      <c r="H77" s="235"/>
      <c r="I77" s="237"/>
    </row>
    <row r="78" spans="1:10" s="234" customFormat="1" ht="26.25" customHeight="1" x14ac:dyDescent="0.25">
      <c r="A78" s="235"/>
      <c r="B78" s="235"/>
      <c r="C78" s="429"/>
      <c r="D78" s="429"/>
      <c r="E78" s="104"/>
      <c r="F78" s="236"/>
      <c r="G78" s="4"/>
      <c r="H78" s="235"/>
      <c r="I78" s="237"/>
    </row>
    <row r="79" spans="1:10" s="187" customFormat="1" x14ac:dyDescent="0.25">
      <c r="A79"/>
      <c r="B79"/>
      <c r="C79"/>
      <c r="D79" s="182"/>
      <c r="E79" s="183"/>
      <c r="F79" s="183"/>
      <c r="G79" s="240"/>
      <c r="H79"/>
      <c r="I79" s="238"/>
    </row>
    <row r="80" spans="1:10" s="187" customFormat="1" x14ac:dyDescent="0.25">
      <c r="A80"/>
      <c r="B80"/>
      <c r="C80"/>
      <c r="D80" s="182"/>
      <c r="E80" s="183"/>
      <c r="F80" s="183"/>
      <c r="G80" s="240"/>
      <c r="H80"/>
      <c r="I80" s="238"/>
    </row>
    <row r="81" spans="1:9" s="187" customFormat="1" x14ac:dyDescent="0.25">
      <c r="A81"/>
      <c r="B81"/>
      <c r="C81"/>
      <c r="D81" s="182"/>
      <c r="E81" s="183"/>
      <c r="F81" s="183"/>
      <c r="G81" s="240"/>
      <c r="H81"/>
      <c r="I81" s="238"/>
    </row>
    <row r="82" spans="1:9" s="187" customFormat="1" x14ac:dyDescent="0.25">
      <c r="A82"/>
      <c r="B82"/>
      <c r="C82"/>
      <c r="D82" s="182"/>
      <c r="E82" s="183"/>
      <c r="F82" s="183"/>
      <c r="G82" s="240"/>
      <c r="H82"/>
      <c r="I82" s="238"/>
    </row>
    <row r="83" spans="1:9" s="187" customFormat="1" x14ac:dyDescent="0.25">
      <c r="A83"/>
      <c r="B83"/>
      <c r="C83"/>
      <c r="D83" s="182"/>
      <c r="E83" s="183"/>
      <c r="F83" s="183"/>
      <c r="G83" s="240"/>
      <c r="H83"/>
      <c r="I83" s="238"/>
    </row>
    <row r="84" spans="1:9" s="187" customFormat="1" x14ac:dyDescent="0.25">
      <c r="A84"/>
      <c r="B84"/>
      <c r="C84"/>
      <c r="D84" s="182"/>
      <c r="E84" s="183"/>
      <c r="F84" s="183"/>
      <c r="G84" s="240"/>
      <c r="H84"/>
      <c r="I84" s="238"/>
    </row>
    <row r="86" spans="1:9" x14ac:dyDescent="0.25">
      <c r="E86" s="239"/>
    </row>
  </sheetData>
  <mergeCells count="12">
    <mergeCell ref="A74:C74"/>
    <mergeCell ref="C77:D77"/>
    <mergeCell ref="C78:D78"/>
    <mergeCell ref="A1:H2"/>
    <mergeCell ref="C4:C6"/>
    <mergeCell ref="E5:E6"/>
    <mergeCell ref="A4:A6"/>
    <mergeCell ref="H4:H6"/>
    <mergeCell ref="G4:G5"/>
    <mergeCell ref="E4:F4"/>
    <mergeCell ref="D4:D5"/>
    <mergeCell ref="B4:B6"/>
  </mergeCells>
  <printOptions horizontalCentered="1"/>
  <pageMargins left="0.39370078740157483" right="0.39370078740157483" top="0.39370078740157483" bottom="0.39370078740157483" header="0.31496062992125984" footer="0.31496062992125984"/>
  <pageSetup paperSize="165" scale="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L503"/>
  <sheetViews>
    <sheetView topLeftCell="A5" workbookViewId="0">
      <pane xSplit="3" ySplit="3" topLeftCell="D416" activePane="bottomRight" state="frozen"/>
      <selection pane="topRight" activeCell="A5" sqref="A5"/>
      <selection pane="bottomLeft" activeCell="A5" sqref="A5"/>
      <selection pane="bottomRight" activeCell="E60" sqref="E60"/>
    </sheetView>
  </sheetViews>
  <sheetFormatPr defaultColWidth="9.140625" defaultRowHeight="15" x14ac:dyDescent="0.25"/>
  <cols>
    <col min="1" max="1" width="4" style="1" bestFit="1" customWidth="1"/>
    <col min="2" max="2" width="16" style="2" bestFit="1" customWidth="1"/>
    <col min="3" max="3" width="59.28515625" style="1" customWidth="1"/>
    <col min="4" max="4" width="18.85546875" style="1" customWidth="1"/>
    <col min="5" max="5" width="17.42578125" style="3" customWidth="1"/>
    <col min="6" max="6" width="16" style="4" bestFit="1" customWidth="1"/>
    <col min="7" max="7" width="16.5703125" style="5" bestFit="1" customWidth="1"/>
    <col min="8" max="8" width="21.140625" style="6" customWidth="1"/>
    <col min="9" max="9" width="16.85546875" style="6" customWidth="1"/>
    <col min="10" max="10" width="12" style="1" customWidth="1"/>
    <col min="11" max="11" width="15" style="3" bestFit="1" customWidth="1"/>
    <col min="12" max="12" width="13.28515625" style="1" bestFit="1" customWidth="1"/>
    <col min="13" max="16384" width="9.140625" style="1"/>
  </cols>
  <sheetData>
    <row r="1" spans="1:10" x14ac:dyDescent="0.25">
      <c r="A1" s="391" t="s">
        <v>423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0" ht="26.25" customHeight="1" x14ac:dyDescent="0.25">
      <c r="A2" s="393"/>
      <c r="B2" s="394"/>
      <c r="C2" s="394"/>
      <c r="D2" s="394"/>
      <c r="E2" s="394"/>
      <c r="F2" s="394"/>
      <c r="G2" s="394"/>
      <c r="H2" s="394"/>
      <c r="I2" s="394"/>
      <c r="J2" s="394"/>
    </row>
    <row r="3" spans="1:10" x14ac:dyDescent="0.25">
      <c r="A3" s="7"/>
      <c r="B3" s="8"/>
      <c r="C3" s="7"/>
      <c r="D3" s="7"/>
      <c r="E3" s="9"/>
      <c r="F3" s="7"/>
      <c r="G3" s="9"/>
      <c r="H3" s="10"/>
      <c r="I3" s="10"/>
      <c r="J3" s="7"/>
    </row>
    <row r="4" spans="1:10" x14ac:dyDescent="0.25">
      <c r="A4" s="11"/>
      <c r="B4" s="12"/>
      <c r="C4" s="13"/>
      <c r="D4" s="13"/>
      <c r="E4" s="14"/>
      <c r="F4" s="15"/>
      <c r="G4" s="16"/>
      <c r="H4" s="17"/>
      <c r="I4" s="17"/>
      <c r="J4" s="13"/>
    </row>
    <row r="5" spans="1:10" ht="15.75" customHeight="1" x14ac:dyDescent="0.25">
      <c r="A5" s="396" t="s">
        <v>0</v>
      </c>
      <c r="B5" s="396" t="s">
        <v>193</v>
      </c>
      <c r="C5" s="396" t="s">
        <v>1</v>
      </c>
      <c r="D5" s="396" t="s">
        <v>299</v>
      </c>
      <c r="E5" s="399" t="s">
        <v>479</v>
      </c>
      <c r="F5" s="400"/>
      <c r="G5" s="18" t="s">
        <v>132</v>
      </c>
      <c r="H5" s="402" t="s">
        <v>123</v>
      </c>
      <c r="I5" s="403"/>
      <c r="J5" s="404"/>
    </row>
    <row r="6" spans="1:10" x14ac:dyDescent="0.25">
      <c r="A6" s="397"/>
      <c r="B6" s="397"/>
      <c r="C6" s="397"/>
      <c r="D6" s="397"/>
      <c r="E6" s="435" t="s">
        <v>2</v>
      </c>
      <c r="F6" s="19" t="s">
        <v>301</v>
      </c>
      <c r="G6" s="395" t="s">
        <v>300</v>
      </c>
      <c r="H6" s="433" t="s">
        <v>124</v>
      </c>
      <c r="I6" s="433" t="s">
        <v>131</v>
      </c>
      <c r="J6" s="430" t="s">
        <v>125</v>
      </c>
    </row>
    <row r="7" spans="1:10" x14ac:dyDescent="0.25">
      <c r="A7" s="398"/>
      <c r="B7" s="398"/>
      <c r="C7" s="398"/>
      <c r="D7" s="398"/>
      <c r="E7" s="436"/>
      <c r="F7" s="297" t="s">
        <v>300</v>
      </c>
      <c r="G7" s="432"/>
      <c r="H7" s="434"/>
      <c r="I7" s="434"/>
      <c r="J7" s="431"/>
    </row>
    <row r="8" spans="1:10" ht="30" x14ac:dyDescent="0.25">
      <c r="A8" s="20" t="s">
        <v>110</v>
      </c>
      <c r="B8" s="21" t="s">
        <v>135</v>
      </c>
      <c r="C8" s="22" t="s">
        <v>4</v>
      </c>
      <c r="D8" s="23">
        <f>D9+D33+D75+D84+D111+D117+D144</f>
        <v>18125034988</v>
      </c>
      <c r="E8" s="24">
        <f>E9+E33+E75+E84+E111+E117+E144</f>
        <v>2373952460</v>
      </c>
      <c r="F8" s="298">
        <f t="shared" ref="F8:F39" si="0">E8/D8*100</f>
        <v>13.097643461497963</v>
      </c>
      <c r="G8" s="23">
        <f>G9+G33+G75+G84+G111+G117+G144</f>
        <v>15751082528</v>
      </c>
      <c r="H8" s="26"/>
      <c r="I8" s="26"/>
      <c r="J8" s="27"/>
    </row>
    <row r="9" spans="1:10" ht="30" x14ac:dyDescent="0.25">
      <c r="A9" s="28" t="s">
        <v>3</v>
      </c>
      <c r="B9" s="29" t="s">
        <v>134</v>
      </c>
      <c r="C9" s="30" t="s">
        <v>5</v>
      </c>
      <c r="D9" s="31">
        <f>D10+D17+D20+D22+D25+D27+D30</f>
        <v>123700705</v>
      </c>
      <c r="E9" s="32">
        <f>E10+E17+E20+E22+E25+E27</f>
        <v>0</v>
      </c>
      <c r="F9" s="33">
        <f t="shared" si="0"/>
        <v>0</v>
      </c>
      <c r="G9" s="31">
        <f>G10+G17+G20+G22+G25+G27+G30</f>
        <v>123700705</v>
      </c>
      <c r="H9" s="34"/>
      <c r="I9" s="34"/>
      <c r="J9" s="35"/>
    </row>
    <row r="10" spans="1:10" x14ac:dyDescent="0.25">
      <c r="A10" s="36">
        <v>1</v>
      </c>
      <c r="B10" s="37" t="s">
        <v>309</v>
      </c>
      <c r="C10" s="38" t="s">
        <v>6</v>
      </c>
      <c r="D10" s="39">
        <f>SUM(D11:D16)</f>
        <v>51163683</v>
      </c>
      <c r="E10" s="40">
        <f>SUM(E11:E16)</f>
        <v>0</v>
      </c>
      <c r="F10" s="41">
        <f t="shared" si="0"/>
        <v>0</v>
      </c>
      <c r="G10" s="39">
        <f>SUM(G11:G16)</f>
        <v>51163683</v>
      </c>
      <c r="H10" s="43"/>
      <c r="I10" s="43"/>
      <c r="J10" s="44"/>
    </row>
    <row r="11" spans="1:10" x14ac:dyDescent="0.25">
      <c r="A11" s="45" t="s">
        <v>194</v>
      </c>
      <c r="B11" s="46" t="s">
        <v>195</v>
      </c>
      <c r="C11" s="47" t="s">
        <v>48</v>
      </c>
      <c r="D11" s="48">
        <v>247308</v>
      </c>
      <c r="E11" s="49">
        <v>0</v>
      </c>
      <c r="F11" s="50">
        <f t="shared" si="0"/>
        <v>0</v>
      </c>
      <c r="G11" s="51">
        <f t="shared" ref="G11:G16" si="1">D11-E11</f>
        <v>247308</v>
      </c>
      <c r="H11" s="52"/>
      <c r="I11" s="52"/>
      <c r="J11" s="53"/>
    </row>
    <row r="12" spans="1:10" x14ac:dyDescent="0.25">
      <c r="A12" s="54" t="s">
        <v>196</v>
      </c>
      <c r="B12" s="55" t="s">
        <v>197</v>
      </c>
      <c r="C12" s="56" t="s">
        <v>49</v>
      </c>
      <c r="D12" s="57">
        <v>3046375</v>
      </c>
      <c r="E12" s="58">
        <v>0</v>
      </c>
      <c r="F12" s="50">
        <f t="shared" si="0"/>
        <v>0</v>
      </c>
      <c r="G12" s="51">
        <f t="shared" si="1"/>
        <v>3046375</v>
      </c>
      <c r="H12" s="59"/>
      <c r="I12" s="59"/>
      <c r="J12" s="56"/>
    </row>
    <row r="13" spans="1:10" x14ac:dyDescent="0.25">
      <c r="A13" s="54" t="s">
        <v>200</v>
      </c>
      <c r="B13" s="55" t="s">
        <v>237</v>
      </c>
      <c r="C13" s="56" t="s">
        <v>63</v>
      </c>
      <c r="D13" s="57">
        <v>4000000</v>
      </c>
      <c r="E13" s="58">
        <v>0</v>
      </c>
      <c r="F13" s="50">
        <f t="shared" si="0"/>
        <v>0</v>
      </c>
      <c r="G13" s="51">
        <f t="shared" si="1"/>
        <v>4000000</v>
      </c>
      <c r="H13" s="59"/>
      <c r="I13" s="59"/>
      <c r="J13" s="56"/>
    </row>
    <row r="14" spans="1:10" ht="30" x14ac:dyDescent="0.25">
      <c r="A14" s="54" t="s">
        <v>202</v>
      </c>
      <c r="B14" s="55" t="s">
        <v>222</v>
      </c>
      <c r="C14" s="56" t="s">
        <v>65</v>
      </c>
      <c r="D14" s="57">
        <v>18600000</v>
      </c>
      <c r="E14" s="58">
        <v>0</v>
      </c>
      <c r="F14" s="50">
        <f t="shared" si="0"/>
        <v>0</v>
      </c>
      <c r="G14" s="51">
        <f t="shared" si="1"/>
        <v>18600000</v>
      </c>
      <c r="H14" s="59"/>
      <c r="I14" s="59"/>
      <c r="J14" s="56"/>
    </row>
    <row r="15" spans="1:10" x14ac:dyDescent="0.25">
      <c r="A15" s="45" t="s">
        <v>204</v>
      </c>
      <c r="B15" s="60" t="s">
        <v>238</v>
      </c>
      <c r="C15" s="61" t="s">
        <v>68</v>
      </c>
      <c r="D15" s="62">
        <v>7125000</v>
      </c>
      <c r="E15" s="63">
        <v>0</v>
      </c>
      <c r="F15" s="64">
        <f t="shared" si="0"/>
        <v>0</v>
      </c>
      <c r="G15" s="65">
        <f t="shared" si="1"/>
        <v>7125000</v>
      </c>
      <c r="H15" s="66"/>
      <c r="I15" s="66"/>
      <c r="J15" s="67"/>
    </row>
    <row r="16" spans="1:10" x14ac:dyDescent="0.25">
      <c r="A16" s="54" t="s">
        <v>428</v>
      </c>
      <c r="B16" s="55" t="s">
        <v>424</v>
      </c>
      <c r="C16" s="56" t="s">
        <v>425</v>
      </c>
      <c r="D16" s="57">
        <v>18145000</v>
      </c>
      <c r="E16" s="58">
        <v>0</v>
      </c>
      <c r="F16" s="50">
        <f t="shared" si="0"/>
        <v>0</v>
      </c>
      <c r="G16" s="51">
        <f t="shared" si="1"/>
        <v>18145000</v>
      </c>
      <c r="H16" s="59"/>
      <c r="I16" s="59"/>
      <c r="J16" s="56"/>
    </row>
    <row r="17" spans="1:12" x14ac:dyDescent="0.25">
      <c r="A17" s="36">
        <v>2</v>
      </c>
      <c r="B17" s="37" t="s">
        <v>310</v>
      </c>
      <c r="C17" s="38" t="s">
        <v>7</v>
      </c>
      <c r="D17" s="39">
        <f>SUM(D18:D19)</f>
        <v>4075254</v>
      </c>
      <c r="E17" s="39">
        <f>SUM(E18:E19)</f>
        <v>0</v>
      </c>
      <c r="F17" s="41">
        <f t="shared" si="0"/>
        <v>0</v>
      </c>
      <c r="G17" s="39">
        <f>SUM(G18:G19)</f>
        <v>4075254</v>
      </c>
      <c r="H17" s="43"/>
      <c r="I17" s="43"/>
      <c r="J17" s="69"/>
    </row>
    <row r="18" spans="1:12" x14ac:dyDescent="0.25">
      <c r="A18" s="54" t="s">
        <v>194</v>
      </c>
      <c r="B18" s="55" t="s">
        <v>195</v>
      </c>
      <c r="C18" s="56" t="s">
        <v>48</v>
      </c>
      <c r="D18" s="57">
        <v>123654</v>
      </c>
      <c r="E18" s="58">
        <v>0</v>
      </c>
      <c r="F18" s="50">
        <f t="shared" si="0"/>
        <v>0</v>
      </c>
      <c r="G18" s="51">
        <f>D18-E18</f>
        <v>123654</v>
      </c>
      <c r="H18" s="59"/>
      <c r="I18" s="59"/>
      <c r="J18" s="56"/>
    </row>
    <row r="19" spans="1:12" x14ac:dyDescent="0.25">
      <c r="A19" s="70" t="s">
        <v>196</v>
      </c>
      <c r="B19" s="71" t="s">
        <v>197</v>
      </c>
      <c r="C19" s="72" t="s">
        <v>49</v>
      </c>
      <c r="D19" s="73">
        <v>3951600</v>
      </c>
      <c r="E19" s="74">
        <v>0</v>
      </c>
      <c r="F19" s="75">
        <f t="shared" si="0"/>
        <v>0</v>
      </c>
      <c r="G19" s="76">
        <f>D19-E19</f>
        <v>3951600</v>
      </c>
      <c r="H19" s="77"/>
      <c r="I19" s="77"/>
      <c r="J19" s="72"/>
    </row>
    <row r="20" spans="1:12" x14ac:dyDescent="0.25">
      <c r="A20" s="36">
        <v>3</v>
      </c>
      <c r="B20" s="37" t="s">
        <v>311</v>
      </c>
      <c r="C20" s="38" t="s">
        <v>8</v>
      </c>
      <c r="D20" s="39">
        <f>SUM(D21:D21)</f>
        <v>4075254</v>
      </c>
      <c r="E20" s="39">
        <f>SUM(E21:E21)</f>
        <v>0</v>
      </c>
      <c r="F20" s="41">
        <f t="shared" si="0"/>
        <v>0</v>
      </c>
      <c r="G20" s="39">
        <f>SUM(G21:G21)</f>
        <v>4075254</v>
      </c>
      <c r="H20" s="43"/>
      <c r="I20" s="43"/>
      <c r="J20" s="44"/>
    </row>
    <row r="21" spans="1:12" x14ac:dyDescent="0.25">
      <c r="A21" s="54" t="s">
        <v>194</v>
      </c>
      <c r="B21" s="55" t="s">
        <v>195</v>
      </c>
      <c r="C21" s="56" t="s">
        <v>48</v>
      </c>
      <c r="D21" s="57">
        <v>4075254</v>
      </c>
      <c r="E21" s="58">
        <v>0</v>
      </c>
      <c r="F21" s="50">
        <f t="shared" si="0"/>
        <v>0</v>
      </c>
      <c r="G21" s="51">
        <f>D21-E21</f>
        <v>4075254</v>
      </c>
      <c r="H21" s="59"/>
      <c r="I21" s="59"/>
      <c r="J21" s="78"/>
    </row>
    <row r="22" spans="1:12" s="3" customFormat="1" x14ac:dyDescent="0.25">
      <c r="A22" s="36">
        <v>4</v>
      </c>
      <c r="B22" s="37" t="s">
        <v>312</v>
      </c>
      <c r="C22" s="38" t="s">
        <v>162</v>
      </c>
      <c r="D22" s="39">
        <f>SUM(D23:D24)</f>
        <v>5907975</v>
      </c>
      <c r="E22" s="39">
        <f>SUM(E23:E24)</f>
        <v>0</v>
      </c>
      <c r="F22" s="41">
        <f t="shared" si="0"/>
        <v>0</v>
      </c>
      <c r="G22" s="39">
        <f>SUM(G23:G24)</f>
        <v>5907975</v>
      </c>
      <c r="H22" s="43"/>
      <c r="I22" s="43"/>
      <c r="J22" s="44"/>
      <c r="L22" s="1"/>
    </row>
    <row r="23" spans="1:12" s="3" customFormat="1" x14ac:dyDescent="0.25">
      <c r="A23" s="54" t="s">
        <v>194</v>
      </c>
      <c r="B23" s="55" t="s">
        <v>195</v>
      </c>
      <c r="C23" s="56" t="s">
        <v>48</v>
      </c>
      <c r="D23" s="57">
        <v>728715</v>
      </c>
      <c r="E23" s="58">
        <v>0</v>
      </c>
      <c r="F23" s="50">
        <f t="shared" si="0"/>
        <v>0</v>
      </c>
      <c r="G23" s="51">
        <f>D23-E23</f>
        <v>728715</v>
      </c>
      <c r="H23" s="59"/>
      <c r="I23" s="59"/>
      <c r="J23" s="78"/>
      <c r="L23" s="1"/>
    </row>
    <row r="24" spans="1:12" s="3" customFormat="1" x14ac:dyDescent="0.25">
      <c r="A24" s="70" t="s">
        <v>196</v>
      </c>
      <c r="B24" s="71" t="s">
        <v>197</v>
      </c>
      <c r="C24" s="72" t="s">
        <v>49</v>
      </c>
      <c r="D24" s="73">
        <v>5179260</v>
      </c>
      <c r="E24" s="80">
        <v>0</v>
      </c>
      <c r="F24" s="75">
        <f t="shared" si="0"/>
        <v>0</v>
      </c>
      <c r="G24" s="76">
        <f>D24-E24</f>
        <v>5179260</v>
      </c>
      <c r="H24" s="77"/>
      <c r="I24" s="77"/>
      <c r="J24" s="79"/>
      <c r="L24" s="1"/>
    </row>
    <row r="25" spans="1:12" s="3" customFormat="1" x14ac:dyDescent="0.25">
      <c r="A25" s="36">
        <v>5</v>
      </c>
      <c r="B25" s="37" t="s">
        <v>313</v>
      </c>
      <c r="C25" s="38" t="s">
        <v>173</v>
      </c>
      <c r="D25" s="39">
        <f>SUM(D26:D26)</f>
        <v>3042399</v>
      </c>
      <c r="E25" s="39">
        <f>SUM(E26:E26)</f>
        <v>0</v>
      </c>
      <c r="F25" s="41">
        <f t="shared" si="0"/>
        <v>0</v>
      </c>
      <c r="G25" s="39">
        <f>SUM(G26:G26)</f>
        <v>3042399</v>
      </c>
      <c r="H25" s="43"/>
      <c r="I25" s="43"/>
      <c r="J25" s="44"/>
      <c r="L25" s="1"/>
    </row>
    <row r="26" spans="1:12" s="3" customFormat="1" x14ac:dyDescent="0.25">
      <c r="A26" s="54" t="s">
        <v>194</v>
      </c>
      <c r="B26" s="55" t="s">
        <v>195</v>
      </c>
      <c r="C26" s="56" t="s">
        <v>48</v>
      </c>
      <c r="D26" s="57">
        <v>3042399</v>
      </c>
      <c r="E26" s="58">
        <v>0</v>
      </c>
      <c r="F26" s="50">
        <f t="shared" si="0"/>
        <v>0</v>
      </c>
      <c r="G26" s="51">
        <f>D26-E26</f>
        <v>3042399</v>
      </c>
      <c r="H26" s="59"/>
      <c r="I26" s="59"/>
      <c r="J26" s="78"/>
      <c r="L26" s="1"/>
    </row>
    <row r="27" spans="1:12" s="3" customFormat="1" x14ac:dyDescent="0.25">
      <c r="A27" s="36">
        <v>6</v>
      </c>
      <c r="B27" s="37" t="s">
        <v>314</v>
      </c>
      <c r="C27" s="38" t="s">
        <v>9</v>
      </c>
      <c r="D27" s="39">
        <f>SUM(D28,D29)</f>
        <v>5436140</v>
      </c>
      <c r="E27" s="39">
        <f>SUM(E28,E29)</f>
        <v>0</v>
      </c>
      <c r="F27" s="41">
        <f t="shared" si="0"/>
        <v>0</v>
      </c>
      <c r="G27" s="39">
        <f>SUM(G28,G29)</f>
        <v>5436140</v>
      </c>
      <c r="H27" s="43"/>
      <c r="I27" s="43"/>
      <c r="J27" s="44"/>
      <c r="L27" s="1"/>
    </row>
    <row r="28" spans="1:12" s="3" customFormat="1" x14ac:dyDescent="0.25">
      <c r="A28" s="54" t="s">
        <v>196</v>
      </c>
      <c r="B28" s="55" t="s">
        <v>195</v>
      </c>
      <c r="C28" s="56" t="s">
        <v>48</v>
      </c>
      <c r="D28" s="57">
        <v>494616</v>
      </c>
      <c r="E28" s="58">
        <v>0</v>
      </c>
      <c r="F28" s="50">
        <f t="shared" si="0"/>
        <v>0</v>
      </c>
      <c r="G28" s="51">
        <f>D28-E28</f>
        <v>494616</v>
      </c>
      <c r="H28" s="59"/>
      <c r="I28" s="59"/>
      <c r="J28" s="78"/>
      <c r="L28" s="1"/>
    </row>
    <row r="29" spans="1:12" s="3" customFormat="1" x14ac:dyDescent="0.25">
      <c r="A29" s="81" t="s">
        <v>200</v>
      </c>
      <c r="B29" s="82" t="s">
        <v>197</v>
      </c>
      <c r="C29" s="83" t="s">
        <v>49</v>
      </c>
      <c r="D29" s="84">
        <v>4941524</v>
      </c>
      <c r="E29" s="85">
        <v>0</v>
      </c>
      <c r="F29" s="86">
        <f t="shared" si="0"/>
        <v>0</v>
      </c>
      <c r="G29" s="87">
        <f>D29-E29</f>
        <v>4941524</v>
      </c>
      <c r="H29" s="88"/>
      <c r="I29" s="88"/>
      <c r="J29" s="89"/>
      <c r="L29" s="1"/>
    </row>
    <row r="30" spans="1:12" s="3" customFormat="1" x14ac:dyDescent="0.25">
      <c r="A30" s="36">
        <v>6</v>
      </c>
      <c r="B30" s="37" t="s">
        <v>426</v>
      </c>
      <c r="C30" s="38" t="s">
        <v>385</v>
      </c>
      <c r="D30" s="39">
        <f>SUM(D31,D32)</f>
        <v>50000000</v>
      </c>
      <c r="E30" s="39">
        <f>SUM(E31,E32)</f>
        <v>0</v>
      </c>
      <c r="F30" s="41">
        <f t="shared" si="0"/>
        <v>0</v>
      </c>
      <c r="G30" s="39">
        <f>SUM(G31,G32)</f>
        <v>50000000</v>
      </c>
      <c r="H30" s="43"/>
      <c r="I30" s="43"/>
      <c r="J30" s="44"/>
      <c r="L30" s="1"/>
    </row>
    <row r="31" spans="1:12" s="3" customFormat="1" x14ac:dyDescent="0.25">
      <c r="A31" s="54" t="s">
        <v>196</v>
      </c>
      <c r="B31" s="55" t="s">
        <v>237</v>
      </c>
      <c r="C31" s="56" t="s">
        <v>427</v>
      </c>
      <c r="D31" s="57">
        <v>1750000</v>
      </c>
      <c r="E31" s="58">
        <v>0</v>
      </c>
      <c r="F31" s="50">
        <f t="shared" si="0"/>
        <v>0</v>
      </c>
      <c r="G31" s="51">
        <f>D31-E31</f>
        <v>1750000</v>
      </c>
      <c r="H31" s="59"/>
      <c r="I31" s="59"/>
      <c r="J31" s="78"/>
      <c r="L31" s="1"/>
    </row>
    <row r="32" spans="1:12" s="3" customFormat="1" ht="30" x14ac:dyDescent="0.25">
      <c r="A32" s="135" t="s">
        <v>200</v>
      </c>
      <c r="B32" s="136" t="s">
        <v>290</v>
      </c>
      <c r="C32" s="137" t="s">
        <v>104</v>
      </c>
      <c r="D32" s="138">
        <v>48250000</v>
      </c>
      <c r="E32" s="299">
        <v>0</v>
      </c>
      <c r="F32" s="139">
        <f t="shared" si="0"/>
        <v>0</v>
      </c>
      <c r="G32" s="140">
        <f>D32-E32</f>
        <v>48250000</v>
      </c>
      <c r="H32" s="141"/>
      <c r="I32" s="141"/>
      <c r="J32" s="142"/>
      <c r="L32" s="1"/>
    </row>
    <row r="33" spans="1:12" s="3" customFormat="1" x14ac:dyDescent="0.25">
      <c r="A33" s="91" t="s">
        <v>26</v>
      </c>
      <c r="B33" s="92" t="s">
        <v>136</v>
      </c>
      <c r="C33" s="93" t="s">
        <v>174</v>
      </c>
      <c r="D33" s="94">
        <f>D34+D60+D66+D69+D72</f>
        <v>13161856560</v>
      </c>
      <c r="E33" s="94">
        <f>E34+E60+E66+E69+E72</f>
        <v>1935458293</v>
      </c>
      <c r="F33" s="96">
        <f t="shared" si="0"/>
        <v>14.705055355807644</v>
      </c>
      <c r="G33" s="94">
        <f>G34+G60+G66+G69+G72</f>
        <v>11226398267</v>
      </c>
      <c r="H33" s="98"/>
      <c r="I33" s="98"/>
      <c r="J33" s="99"/>
      <c r="L33" s="1"/>
    </row>
    <row r="34" spans="1:12" s="3" customFormat="1" x14ac:dyDescent="0.25">
      <c r="A34" s="36">
        <v>7</v>
      </c>
      <c r="B34" s="37" t="s">
        <v>315</v>
      </c>
      <c r="C34" s="38" t="s">
        <v>10</v>
      </c>
      <c r="D34" s="39">
        <f>SUM(D35:D59)</f>
        <v>12823756560</v>
      </c>
      <c r="E34" s="39">
        <f>SUM(E35:E59)</f>
        <v>1884898293</v>
      </c>
      <c r="F34" s="41">
        <f t="shared" si="0"/>
        <v>14.698487796309195</v>
      </c>
      <c r="G34" s="39">
        <f>SUM(G35:G59)</f>
        <v>10938858267</v>
      </c>
      <c r="H34" s="43"/>
      <c r="I34" s="43"/>
      <c r="J34" s="44"/>
      <c r="L34" s="1"/>
    </row>
    <row r="35" spans="1:12" s="3" customFormat="1" x14ac:dyDescent="0.25">
      <c r="A35" s="54" t="s">
        <v>194</v>
      </c>
      <c r="B35" s="55" t="s">
        <v>198</v>
      </c>
      <c r="C35" s="56" t="s">
        <v>50</v>
      </c>
      <c r="D35" s="57">
        <v>3430000000</v>
      </c>
      <c r="E35" s="58">
        <v>698338433</v>
      </c>
      <c r="F35" s="50">
        <f t="shared" si="0"/>
        <v>20.359721078717204</v>
      </c>
      <c r="G35" s="51">
        <f t="shared" ref="G35:G59" si="2">D35-E35</f>
        <v>2731661567</v>
      </c>
      <c r="H35" s="59"/>
      <c r="I35" s="59"/>
      <c r="J35" s="78"/>
      <c r="L35" s="1"/>
    </row>
    <row r="36" spans="1:12" s="3" customFormat="1" x14ac:dyDescent="0.25">
      <c r="A36" s="54" t="s">
        <v>196</v>
      </c>
      <c r="B36" s="55" t="s">
        <v>429</v>
      </c>
      <c r="C36" s="56" t="s">
        <v>430</v>
      </c>
      <c r="D36" s="57">
        <v>308970000</v>
      </c>
      <c r="E36" s="58">
        <v>0</v>
      </c>
      <c r="F36" s="50">
        <f t="shared" si="0"/>
        <v>0</v>
      </c>
      <c r="G36" s="51">
        <f t="shared" si="2"/>
        <v>308970000</v>
      </c>
      <c r="H36" s="59"/>
      <c r="I36" s="59"/>
      <c r="J36" s="78"/>
      <c r="L36" s="1"/>
    </row>
    <row r="37" spans="1:12" s="3" customFormat="1" x14ac:dyDescent="0.25">
      <c r="A37" s="54" t="s">
        <v>200</v>
      </c>
      <c r="B37" s="55" t="s">
        <v>199</v>
      </c>
      <c r="C37" s="56" t="s">
        <v>51</v>
      </c>
      <c r="D37" s="57">
        <v>330050000</v>
      </c>
      <c r="E37" s="58">
        <v>60434444</v>
      </c>
      <c r="F37" s="50">
        <f t="shared" si="0"/>
        <v>18.310693531283139</v>
      </c>
      <c r="G37" s="51">
        <f t="shared" si="2"/>
        <v>269615556</v>
      </c>
      <c r="H37" s="59"/>
      <c r="I37" s="59"/>
      <c r="J37" s="78"/>
      <c r="L37" s="1"/>
    </row>
    <row r="38" spans="1:12" s="3" customFormat="1" x14ac:dyDescent="0.25">
      <c r="A38" s="54" t="s">
        <v>202</v>
      </c>
      <c r="B38" s="55" t="s">
        <v>431</v>
      </c>
      <c r="C38" s="56" t="s">
        <v>432</v>
      </c>
      <c r="D38" s="57">
        <v>42000000</v>
      </c>
      <c r="E38" s="58">
        <v>0</v>
      </c>
      <c r="F38" s="50">
        <f t="shared" si="0"/>
        <v>0</v>
      </c>
      <c r="G38" s="51">
        <f t="shared" si="2"/>
        <v>42000000</v>
      </c>
      <c r="H38" s="59"/>
      <c r="I38" s="59"/>
      <c r="J38" s="78"/>
      <c r="L38" s="1"/>
    </row>
    <row r="39" spans="1:12" s="3" customFormat="1" x14ac:dyDescent="0.25">
      <c r="A39" s="54" t="s">
        <v>204</v>
      </c>
      <c r="B39" s="55" t="s">
        <v>201</v>
      </c>
      <c r="C39" s="56" t="s">
        <v>52</v>
      </c>
      <c r="D39" s="57">
        <v>252000000</v>
      </c>
      <c r="E39" s="58">
        <v>42975000</v>
      </c>
      <c r="F39" s="50">
        <f t="shared" si="0"/>
        <v>17.053571428571431</v>
      </c>
      <c r="G39" s="51">
        <f t="shared" si="2"/>
        <v>209025000</v>
      </c>
      <c r="H39" s="59"/>
      <c r="I39" s="59"/>
      <c r="J39" s="78"/>
      <c r="L39" s="1"/>
    </row>
    <row r="40" spans="1:12" s="3" customFormat="1" x14ac:dyDescent="0.25">
      <c r="A40" s="54" t="s">
        <v>206</v>
      </c>
      <c r="B40" s="55" t="s">
        <v>203</v>
      </c>
      <c r="C40" s="56" t="s">
        <v>53</v>
      </c>
      <c r="D40" s="57">
        <v>230224000</v>
      </c>
      <c r="E40" s="58">
        <v>38934000</v>
      </c>
      <c r="F40" s="50">
        <f t="shared" ref="F40:F61" si="3">E40/D40*100</f>
        <v>16.911355896865661</v>
      </c>
      <c r="G40" s="51">
        <f t="shared" si="2"/>
        <v>191290000</v>
      </c>
      <c r="H40" s="59"/>
      <c r="I40" s="59"/>
      <c r="J40" s="78"/>
      <c r="L40" s="1"/>
    </row>
    <row r="41" spans="1:12" s="3" customFormat="1" x14ac:dyDescent="0.25">
      <c r="A41" s="54" t="s">
        <v>208</v>
      </c>
      <c r="B41" s="55" t="s">
        <v>205</v>
      </c>
      <c r="C41" s="56" t="s">
        <v>54</v>
      </c>
      <c r="D41" s="57">
        <v>100100000</v>
      </c>
      <c r="E41" s="58">
        <v>11075000</v>
      </c>
      <c r="F41" s="50">
        <f t="shared" si="3"/>
        <v>11.063936063936064</v>
      </c>
      <c r="G41" s="51">
        <f t="shared" si="2"/>
        <v>89025000</v>
      </c>
      <c r="H41" s="59"/>
      <c r="I41" s="59"/>
      <c r="J41" s="78"/>
      <c r="L41" s="1"/>
    </row>
    <row r="42" spans="1:12" s="3" customFormat="1" x14ac:dyDescent="0.25">
      <c r="A42" s="54" t="s">
        <v>210</v>
      </c>
      <c r="B42" s="55" t="s">
        <v>433</v>
      </c>
      <c r="C42" s="56" t="s">
        <v>434</v>
      </c>
      <c r="D42" s="57">
        <v>14000000</v>
      </c>
      <c r="E42" s="58">
        <v>0</v>
      </c>
      <c r="F42" s="50">
        <f t="shared" si="3"/>
        <v>0</v>
      </c>
      <c r="G42" s="51">
        <f t="shared" si="2"/>
        <v>14000000</v>
      </c>
      <c r="H42" s="59"/>
      <c r="I42" s="59"/>
      <c r="J42" s="78"/>
      <c r="L42" s="1"/>
    </row>
    <row r="43" spans="1:12" s="3" customFormat="1" x14ac:dyDescent="0.25">
      <c r="A43" s="54" t="s">
        <v>212</v>
      </c>
      <c r="B43" s="55" t="s">
        <v>207</v>
      </c>
      <c r="C43" s="56" t="s">
        <v>55</v>
      </c>
      <c r="D43" s="57">
        <v>215250000</v>
      </c>
      <c r="E43" s="58">
        <v>36210000</v>
      </c>
      <c r="F43" s="50">
        <f t="shared" si="3"/>
        <v>16.822299651567942</v>
      </c>
      <c r="G43" s="51">
        <f t="shared" si="2"/>
        <v>179040000</v>
      </c>
      <c r="H43" s="59"/>
      <c r="I43" s="59"/>
      <c r="J43" s="78"/>
      <c r="L43" s="1"/>
    </row>
    <row r="44" spans="1:12" s="3" customFormat="1" x14ac:dyDescent="0.25">
      <c r="A44" s="54" t="s">
        <v>214</v>
      </c>
      <c r="B44" s="55" t="s">
        <v>435</v>
      </c>
      <c r="C44" s="56" t="s">
        <v>436</v>
      </c>
      <c r="D44" s="57">
        <v>25200000</v>
      </c>
      <c r="E44" s="58">
        <v>0</v>
      </c>
      <c r="F44" s="50">
        <f t="shared" si="3"/>
        <v>0</v>
      </c>
      <c r="G44" s="51">
        <f t="shared" si="2"/>
        <v>25200000</v>
      </c>
      <c r="H44" s="59"/>
      <c r="I44" s="59"/>
      <c r="J44" s="78"/>
      <c r="L44" s="1"/>
    </row>
    <row r="45" spans="1:12" s="3" customFormat="1" x14ac:dyDescent="0.25">
      <c r="A45" s="54" t="s">
        <v>216</v>
      </c>
      <c r="B45" s="55" t="s">
        <v>209</v>
      </c>
      <c r="C45" s="56" t="s">
        <v>56</v>
      </c>
      <c r="D45" s="57">
        <v>101800000</v>
      </c>
      <c r="E45" s="58">
        <v>1577665</v>
      </c>
      <c r="F45" s="50">
        <f t="shared" si="3"/>
        <v>1.5497691552062869</v>
      </c>
      <c r="G45" s="51">
        <f t="shared" si="2"/>
        <v>100222335</v>
      </c>
      <c r="H45" s="59"/>
      <c r="I45" s="59"/>
      <c r="J45" s="78"/>
      <c r="L45" s="1"/>
    </row>
    <row r="46" spans="1:12" s="3" customFormat="1" x14ac:dyDescent="0.25">
      <c r="A46" s="54" t="s">
        <v>218</v>
      </c>
      <c r="B46" s="55" t="s">
        <v>437</v>
      </c>
      <c r="C46" s="56" t="s">
        <v>438</v>
      </c>
      <c r="D46" s="57">
        <v>21000000</v>
      </c>
      <c r="E46" s="58">
        <v>0</v>
      </c>
      <c r="F46" s="50">
        <f t="shared" si="3"/>
        <v>0</v>
      </c>
      <c r="G46" s="51">
        <f t="shared" si="2"/>
        <v>21000000</v>
      </c>
      <c r="H46" s="59"/>
      <c r="I46" s="59"/>
      <c r="J46" s="78"/>
      <c r="L46" s="1"/>
    </row>
    <row r="47" spans="1:12" s="3" customFormat="1" x14ac:dyDescent="0.25">
      <c r="A47" s="54" t="s">
        <v>220</v>
      </c>
      <c r="B47" s="55" t="s">
        <v>211</v>
      </c>
      <c r="C47" s="56" t="s">
        <v>57</v>
      </c>
      <c r="D47" s="57">
        <v>114000</v>
      </c>
      <c r="E47" s="58">
        <v>10829</v>
      </c>
      <c r="F47" s="50">
        <f t="shared" si="3"/>
        <v>9.4991228070175424</v>
      </c>
      <c r="G47" s="51">
        <f t="shared" si="2"/>
        <v>103171</v>
      </c>
      <c r="H47" s="59"/>
      <c r="I47" s="59"/>
      <c r="J47" s="78"/>
      <c r="L47" s="1"/>
    </row>
    <row r="48" spans="1:12" s="3" customFormat="1" x14ac:dyDescent="0.25">
      <c r="A48" s="54" t="s">
        <v>251</v>
      </c>
      <c r="B48" s="55" t="s">
        <v>439</v>
      </c>
      <c r="C48" s="56" t="s">
        <v>440</v>
      </c>
      <c r="D48" s="57">
        <v>42000</v>
      </c>
      <c r="E48" s="58">
        <v>0</v>
      </c>
      <c r="F48" s="50">
        <f t="shared" si="3"/>
        <v>0</v>
      </c>
      <c r="G48" s="51">
        <f t="shared" si="2"/>
        <v>42000</v>
      </c>
      <c r="H48" s="59"/>
      <c r="I48" s="59"/>
      <c r="J48" s="78"/>
      <c r="L48" s="1"/>
    </row>
    <row r="49" spans="1:12" s="3" customFormat="1" x14ac:dyDescent="0.25">
      <c r="A49" s="54" t="s">
        <v>252</v>
      </c>
      <c r="B49" s="55" t="s">
        <v>213</v>
      </c>
      <c r="C49" s="56" t="s">
        <v>58</v>
      </c>
      <c r="D49" s="57">
        <v>393600000</v>
      </c>
      <c r="E49" s="58">
        <v>64780874</v>
      </c>
      <c r="F49" s="50">
        <f t="shared" si="3"/>
        <v>16.458555386178862</v>
      </c>
      <c r="G49" s="51">
        <f t="shared" si="2"/>
        <v>328819126</v>
      </c>
      <c r="H49" s="59"/>
      <c r="I49" s="59"/>
      <c r="J49" s="78"/>
      <c r="L49" s="1"/>
    </row>
    <row r="50" spans="1:12" s="3" customFormat="1" x14ac:dyDescent="0.25">
      <c r="A50" s="54" t="s">
        <v>253</v>
      </c>
      <c r="B50" s="55" t="s">
        <v>441</v>
      </c>
      <c r="C50" s="56" t="s">
        <v>442</v>
      </c>
      <c r="D50" s="57">
        <v>24000000</v>
      </c>
      <c r="E50" s="58">
        <v>0</v>
      </c>
      <c r="F50" s="50">
        <f t="shared" si="3"/>
        <v>0</v>
      </c>
      <c r="G50" s="51">
        <f t="shared" si="2"/>
        <v>24000000</v>
      </c>
      <c r="H50" s="59"/>
      <c r="I50" s="59"/>
      <c r="J50" s="78"/>
      <c r="L50" s="1"/>
    </row>
    <row r="51" spans="1:12" s="3" customFormat="1" x14ac:dyDescent="0.25">
      <c r="A51" s="54" t="s">
        <v>254</v>
      </c>
      <c r="B51" s="55" t="s">
        <v>215</v>
      </c>
      <c r="C51" s="56" t="s">
        <v>59</v>
      </c>
      <c r="D51" s="57">
        <v>14400000</v>
      </c>
      <c r="E51" s="58">
        <v>1675997</v>
      </c>
      <c r="F51" s="50">
        <f t="shared" si="3"/>
        <v>11.638868055555555</v>
      </c>
      <c r="G51" s="51">
        <f t="shared" si="2"/>
        <v>12724003</v>
      </c>
      <c r="H51" s="59"/>
      <c r="I51" s="59"/>
      <c r="J51" s="78"/>
      <c r="L51" s="1"/>
    </row>
    <row r="52" spans="1:12" s="3" customFormat="1" x14ac:dyDescent="0.25">
      <c r="A52" s="54" t="s">
        <v>277</v>
      </c>
      <c r="B52" s="55" t="s">
        <v>443</v>
      </c>
      <c r="C52" s="56" t="s">
        <v>444</v>
      </c>
      <c r="D52" s="57">
        <v>2400000</v>
      </c>
      <c r="E52" s="58">
        <v>0</v>
      </c>
      <c r="F52" s="50">
        <f t="shared" si="3"/>
        <v>0</v>
      </c>
      <c r="G52" s="51">
        <f t="shared" si="2"/>
        <v>2400000</v>
      </c>
      <c r="H52" s="59"/>
      <c r="I52" s="59"/>
      <c r="J52" s="78"/>
      <c r="L52" s="1"/>
    </row>
    <row r="53" spans="1:12" s="3" customFormat="1" x14ac:dyDescent="0.25">
      <c r="A53" s="54" t="s">
        <v>279</v>
      </c>
      <c r="B53" s="55" t="s">
        <v>217</v>
      </c>
      <c r="C53" s="56" t="s">
        <v>60</v>
      </c>
      <c r="D53" s="57">
        <v>28800000</v>
      </c>
      <c r="E53" s="58">
        <v>5028041</v>
      </c>
      <c r="F53" s="50">
        <f t="shared" si="3"/>
        <v>17.458475694444445</v>
      </c>
      <c r="G53" s="51">
        <f t="shared" si="2"/>
        <v>23771959</v>
      </c>
      <c r="H53" s="59"/>
      <c r="I53" s="59"/>
      <c r="J53" s="78"/>
      <c r="L53" s="1"/>
    </row>
    <row r="54" spans="1:12" s="3" customFormat="1" x14ac:dyDescent="0.25">
      <c r="A54" s="54" t="s">
        <v>281</v>
      </c>
      <c r="B54" s="55" t="s">
        <v>445</v>
      </c>
      <c r="C54" s="56" t="s">
        <v>446</v>
      </c>
      <c r="D54" s="57">
        <v>1200000</v>
      </c>
      <c r="E54" s="58">
        <v>0</v>
      </c>
      <c r="F54" s="50">
        <f t="shared" si="3"/>
        <v>0</v>
      </c>
      <c r="G54" s="51">
        <f t="shared" si="2"/>
        <v>1200000</v>
      </c>
      <c r="H54" s="59"/>
      <c r="I54" s="59"/>
      <c r="J54" s="78"/>
      <c r="L54" s="1"/>
    </row>
    <row r="55" spans="1:12" s="3" customFormat="1" ht="30" x14ac:dyDescent="0.25">
      <c r="A55" s="54" t="s">
        <v>282</v>
      </c>
      <c r="B55" s="55" t="s">
        <v>219</v>
      </c>
      <c r="C55" s="56" t="s">
        <v>61</v>
      </c>
      <c r="D55" s="57">
        <v>24000000</v>
      </c>
      <c r="E55" s="58">
        <v>0</v>
      </c>
      <c r="F55" s="50">
        <f t="shared" si="3"/>
        <v>0</v>
      </c>
      <c r="G55" s="51">
        <f t="shared" si="2"/>
        <v>24000000</v>
      </c>
      <c r="H55" s="59"/>
      <c r="I55" s="59"/>
      <c r="J55" s="78"/>
      <c r="L55" s="1"/>
    </row>
    <row r="56" spans="1:12" s="3" customFormat="1" ht="30" x14ac:dyDescent="0.25">
      <c r="A56" s="54" t="s">
        <v>289</v>
      </c>
      <c r="B56" s="55" t="s">
        <v>447</v>
      </c>
      <c r="C56" s="56" t="s">
        <v>448</v>
      </c>
      <c r="D56" s="57">
        <v>2400000</v>
      </c>
      <c r="E56" s="58">
        <v>0</v>
      </c>
      <c r="F56" s="50">
        <f t="shared" si="3"/>
        <v>0</v>
      </c>
      <c r="G56" s="51">
        <f t="shared" si="2"/>
        <v>2400000</v>
      </c>
      <c r="H56" s="59"/>
      <c r="I56" s="59"/>
      <c r="J56" s="78"/>
      <c r="L56" s="1"/>
    </row>
    <row r="57" spans="1:12" s="3" customFormat="1" x14ac:dyDescent="0.25">
      <c r="A57" s="54" t="s">
        <v>308</v>
      </c>
      <c r="B57" s="55" t="s">
        <v>221</v>
      </c>
      <c r="C57" s="56" t="s">
        <v>163</v>
      </c>
      <c r="D57" s="57">
        <v>7179400000</v>
      </c>
      <c r="E57" s="58">
        <v>923858010</v>
      </c>
      <c r="F57" s="50">
        <f t="shared" si="3"/>
        <v>12.868178538596538</v>
      </c>
      <c r="G57" s="51">
        <f t="shared" si="2"/>
        <v>6255541990</v>
      </c>
      <c r="H57" s="59"/>
      <c r="I57" s="59"/>
      <c r="J57" s="78"/>
      <c r="L57" s="1"/>
    </row>
    <row r="58" spans="1:12" s="3" customFormat="1" x14ac:dyDescent="0.25">
      <c r="A58" s="54" t="s">
        <v>453</v>
      </c>
      <c r="B58" s="55" t="s">
        <v>449</v>
      </c>
      <c r="C58" s="56" t="s">
        <v>450</v>
      </c>
      <c r="D58" s="57">
        <v>80316560</v>
      </c>
      <c r="E58" s="58">
        <v>0</v>
      </c>
      <c r="F58" s="50">
        <f t="shared" si="3"/>
        <v>0</v>
      </c>
      <c r="G58" s="51">
        <f t="shared" si="2"/>
        <v>80316560</v>
      </c>
      <c r="H58" s="59"/>
      <c r="I58" s="59"/>
      <c r="J58" s="78"/>
      <c r="L58" s="1"/>
    </row>
    <row r="59" spans="1:12" s="3" customFormat="1" ht="30" x14ac:dyDescent="0.25">
      <c r="A59" s="54" t="s">
        <v>454</v>
      </c>
      <c r="B59" s="55" t="s">
        <v>451</v>
      </c>
      <c r="C59" s="56" t="s">
        <v>452</v>
      </c>
      <c r="D59" s="57">
        <v>2490000</v>
      </c>
      <c r="E59" s="58">
        <v>0</v>
      </c>
      <c r="F59" s="50">
        <f t="shared" si="3"/>
        <v>0</v>
      </c>
      <c r="G59" s="51">
        <f t="shared" si="2"/>
        <v>2490000</v>
      </c>
      <c r="H59" s="59"/>
      <c r="I59" s="59"/>
      <c r="J59" s="78"/>
      <c r="L59" s="1"/>
    </row>
    <row r="60" spans="1:12" s="3" customFormat="1" x14ac:dyDescent="0.25">
      <c r="A60" s="36">
        <v>8</v>
      </c>
      <c r="B60" s="37" t="s">
        <v>316</v>
      </c>
      <c r="C60" s="38" t="s">
        <v>11</v>
      </c>
      <c r="D60" s="39">
        <f>SUM(D61:D65)</f>
        <v>335405400</v>
      </c>
      <c r="E60" s="39">
        <f>SUM(E61:E65)</f>
        <v>50560000</v>
      </c>
      <c r="F60" s="41">
        <f t="shared" si="3"/>
        <v>15.074295166386706</v>
      </c>
      <c r="G60" s="39">
        <f>SUM(G61:G65)</f>
        <v>284845400</v>
      </c>
      <c r="H60" s="43"/>
      <c r="I60" s="43"/>
      <c r="J60" s="44"/>
      <c r="L60" s="1"/>
    </row>
    <row r="61" spans="1:12" s="3" customFormat="1" x14ac:dyDescent="0.25">
      <c r="A61" s="54" t="s">
        <v>194</v>
      </c>
      <c r="B61" s="55" t="s">
        <v>197</v>
      </c>
      <c r="C61" s="56" t="s">
        <v>49</v>
      </c>
      <c r="D61" s="57">
        <v>24600</v>
      </c>
      <c r="E61" s="58">
        <v>0</v>
      </c>
      <c r="F61" s="50">
        <f t="shared" si="3"/>
        <v>0</v>
      </c>
      <c r="G61" s="51">
        <f>D61-E61</f>
        <v>24600</v>
      </c>
      <c r="H61" s="59"/>
      <c r="I61" s="59"/>
      <c r="J61" s="78"/>
      <c r="L61" s="1"/>
    </row>
    <row r="62" spans="1:12" s="3" customFormat="1" x14ac:dyDescent="0.25">
      <c r="A62" s="54" t="s">
        <v>196</v>
      </c>
      <c r="B62" s="55" t="s">
        <v>455</v>
      </c>
      <c r="C62" s="56" t="s">
        <v>456</v>
      </c>
      <c r="D62" s="57">
        <v>4800000</v>
      </c>
      <c r="E62" s="58">
        <v>800000</v>
      </c>
      <c r="F62" s="50">
        <f t="shared" ref="F62:F64" si="4">E62/D62*100</f>
        <v>16.666666666666664</v>
      </c>
      <c r="G62" s="51">
        <f t="shared" ref="G62:G64" si="5">D62-E62</f>
        <v>4000000</v>
      </c>
      <c r="H62" s="59"/>
      <c r="I62" s="59"/>
      <c r="J62" s="78"/>
      <c r="L62" s="1"/>
    </row>
    <row r="63" spans="1:12" s="3" customFormat="1" x14ac:dyDescent="0.25">
      <c r="A63" s="54" t="s">
        <v>200</v>
      </c>
      <c r="B63" s="55" t="s">
        <v>457</v>
      </c>
      <c r="C63" s="56" t="s">
        <v>62</v>
      </c>
      <c r="D63" s="57">
        <v>323400000</v>
      </c>
      <c r="E63" s="58">
        <v>49760000</v>
      </c>
      <c r="F63" s="50">
        <f t="shared" si="4"/>
        <v>15.386518243661101</v>
      </c>
      <c r="G63" s="51">
        <f t="shared" si="5"/>
        <v>273640000</v>
      </c>
      <c r="H63" s="59"/>
      <c r="I63" s="59"/>
      <c r="J63" s="78"/>
      <c r="L63" s="1"/>
    </row>
    <row r="64" spans="1:12" s="3" customFormat="1" x14ac:dyDescent="0.25">
      <c r="A64" s="54" t="s">
        <v>202</v>
      </c>
      <c r="B64" s="55" t="s">
        <v>458</v>
      </c>
      <c r="C64" s="56" t="s">
        <v>75</v>
      </c>
      <c r="D64" s="57">
        <v>3400000</v>
      </c>
      <c r="E64" s="58">
        <v>0</v>
      </c>
      <c r="F64" s="50">
        <f t="shared" si="4"/>
        <v>0</v>
      </c>
      <c r="G64" s="51">
        <f t="shared" si="5"/>
        <v>3400000</v>
      </c>
      <c r="H64" s="59"/>
      <c r="I64" s="59"/>
      <c r="J64" s="78"/>
      <c r="L64" s="1"/>
    </row>
    <row r="65" spans="1:12" s="3" customFormat="1" ht="30" x14ac:dyDescent="0.25">
      <c r="A65" s="54" t="s">
        <v>204</v>
      </c>
      <c r="B65" s="55" t="s">
        <v>460</v>
      </c>
      <c r="C65" s="56" t="s">
        <v>459</v>
      </c>
      <c r="D65" s="57">
        <v>3780800</v>
      </c>
      <c r="E65" s="58">
        <v>0</v>
      </c>
      <c r="F65" s="50">
        <f t="shared" ref="F65:F107" si="6">E65/D65*100</f>
        <v>0</v>
      </c>
      <c r="G65" s="51">
        <f>D65-E65</f>
        <v>3780800</v>
      </c>
      <c r="H65" s="59"/>
      <c r="I65" s="59"/>
      <c r="J65" s="78"/>
      <c r="L65" s="1"/>
    </row>
    <row r="66" spans="1:12" s="3" customFormat="1" ht="30" x14ac:dyDescent="0.25">
      <c r="A66" s="36">
        <v>9</v>
      </c>
      <c r="B66" s="37" t="s">
        <v>317</v>
      </c>
      <c r="C66" s="38" t="s">
        <v>12</v>
      </c>
      <c r="D66" s="39">
        <f>SUM(D67:D68)</f>
        <v>673400</v>
      </c>
      <c r="E66" s="40">
        <f>SUM(E67:E68)</f>
        <v>0</v>
      </c>
      <c r="F66" s="41">
        <f t="shared" si="6"/>
        <v>0</v>
      </c>
      <c r="G66" s="68">
        <f>SUM(G67:G68)</f>
        <v>673400</v>
      </c>
      <c r="H66" s="43"/>
      <c r="I66" s="43"/>
      <c r="J66" s="44"/>
      <c r="L66" s="1"/>
    </row>
    <row r="67" spans="1:12" s="3" customFormat="1" x14ac:dyDescent="0.25">
      <c r="A67" s="54" t="s">
        <v>194</v>
      </c>
      <c r="B67" s="55" t="s">
        <v>195</v>
      </c>
      <c r="C67" s="56" t="s">
        <v>48</v>
      </c>
      <c r="D67" s="57">
        <v>111400</v>
      </c>
      <c r="E67" s="58">
        <v>0</v>
      </c>
      <c r="F67" s="50">
        <f t="shared" si="6"/>
        <v>0</v>
      </c>
      <c r="G67" s="51">
        <f>D67-E67</f>
        <v>111400</v>
      </c>
      <c r="H67" s="59"/>
      <c r="I67" s="59"/>
      <c r="J67" s="78"/>
      <c r="L67" s="1"/>
    </row>
    <row r="68" spans="1:12" s="3" customFormat="1" x14ac:dyDescent="0.25">
      <c r="A68" s="70" t="s">
        <v>196</v>
      </c>
      <c r="B68" s="71" t="s">
        <v>197</v>
      </c>
      <c r="C68" s="72" t="s">
        <v>49</v>
      </c>
      <c r="D68" s="73">
        <v>562000</v>
      </c>
      <c r="E68" s="58">
        <v>0</v>
      </c>
      <c r="F68" s="75">
        <f t="shared" si="6"/>
        <v>0</v>
      </c>
      <c r="G68" s="76">
        <f>D68-E68</f>
        <v>562000</v>
      </c>
      <c r="H68" s="77"/>
      <c r="I68" s="77"/>
      <c r="J68" s="79"/>
      <c r="L68" s="1"/>
    </row>
    <row r="69" spans="1:12" s="3" customFormat="1" ht="30" x14ac:dyDescent="0.25">
      <c r="A69" s="36">
        <v>10</v>
      </c>
      <c r="B69" s="37" t="s">
        <v>318</v>
      </c>
      <c r="C69" s="38" t="s">
        <v>175</v>
      </c>
      <c r="D69" s="39">
        <f>SUM(D70:D71)</f>
        <v>785800</v>
      </c>
      <c r="E69" s="40">
        <f>SUM(E70:E71)</f>
        <v>0</v>
      </c>
      <c r="F69" s="41">
        <f t="shared" si="6"/>
        <v>0</v>
      </c>
      <c r="G69" s="68">
        <f>SUM(G70:G71)</f>
        <v>785800</v>
      </c>
      <c r="H69" s="43"/>
      <c r="I69" s="43"/>
      <c r="J69" s="100"/>
      <c r="L69" s="1"/>
    </row>
    <row r="70" spans="1:12" s="3" customFormat="1" x14ac:dyDescent="0.25">
      <c r="A70" s="54" t="s">
        <v>194</v>
      </c>
      <c r="B70" s="55" t="s">
        <v>195</v>
      </c>
      <c r="C70" s="56" t="s">
        <v>48</v>
      </c>
      <c r="D70" s="57">
        <v>111400</v>
      </c>
      <c r="E70" s="58">
        <v>0</v>
      </c>
      <c r="F70" s="50">
        <f t="shared" si="6"/>
        <v>0</v>
      </c>
      <c r="G70" s="51">
        <f>D70-E70</f>
        <v>111400</v>
      </c>
      <c r="H70" s="59"/>
      <c r="I70" s="59"/>
      <c r="J70" s="101"/>
      <c r="L70" s="1"/>
    </row>
    <row r="71" spans="1:12" x14ac:dyDescent="0.25">
      <c r="A71" s="70" t="s">
        <v>196</v>
      </c>
      <c r="B71" s="71" t="s">
        <v>197</v>
      </c>
      <c r="C71" s="72" t="s">
        <v>49</v>
      </c>
      <c r="D71" s="73">
        <v>674400</v>
      </c>
      <c r="E71" s="58">
        <v>0</v>
      </c>
      <c r="F71" s="75">
        <f t="shared" si="6"/>
        <v>0</v>
      </c>
      <c r="G71" s="76">
        <f>D71-E71</f>
        <v>674400</v>
      </c>
      <c r="H71" s="77"/>
      <c r="I71" s="77"/>
      <c r="J71" s="102"/>
    </row>
    <row r="72" spans="1:12" s="103" customFormat="1" ht="30" x14ac:dyDescent="0.25">
      <c r="A72" s="36">
        <v>11</v>
      </c>
      <c r="B72" s="37" t="s">
        <v>319</v>
      </c>
      <c r="C72" s="38" t="s">
        <v>13</v>
      </c>
      <c r="D72" s="39">
        <f>SUM(D73:D74)</f>
        <v>1235400</v>
      </c>
      <c r="E72" s="40">
        <f>SUM(E73:E74)</f>
        <v>0</v>
      </c>
      <c r="F72" s="41">
        <f t="shared" si="6"/>
        <v>0</v>
      </c>
      <c r="G72" s="68">
        <f>SUM(G73:G74)</f>
        <v>1235400</v>
      </c>
      <c r="H72" s="43"/>
      <c r="I72" s="43"/>
      <c r="J72" s="44"/>
      <c r="K72" s="104"/>
    </row>
    <row r="73" spans="1:12" s="103" customFormat="1" x14ac:dyDescent="0.25">
      <c r="A73" s="54" t="s">
        <v>194</v>
      </c>
      <c r="B73" s="55" t="s">
        <v>195</v>
      </c>
      <c r="C73" s="56" t="s">
        <v>48</v>
      </c>
      <c r="D73" s="57">
        <v>111400</v>
      </c>
      <c r="E73" s="58">
        <v>0</v>
      </c>
      <c r="F73" s="50">
        <f t="shared" si="6"/>
        <v>0</v>
      </c>
      <c r="G73" s="51">
        <f>D73-E73</f>
        <v>111400</v>
      </c>
      <c r="H73" s="59"/>
      <c r="I73" s="59"/>
      <c r="J73" s="78"/>
      <c r="K73" s="104"/>
    </row>
    <row r="74" spans="1:12" s="103" customFormat="1" x14ac:dyDescent="0.25">
      <c r="A74" s="135" t="s">
        <v>196</v>
      </c>
      <c r="B74" s="136" t="s">
        <v>197</v>
      </c>
      <c r="C74" s="137" t="s">
        <v>49</v>
      </c>
      <c r="D74" s="138">
        <v>1124000</v>
      </c>
      <c r="E74" s="300">
        <v>0</v>
      </c>
      <c r="F74" s="139">
        <f t="shared" si="6"/>
        <v>0</v>
      </c>
      <c r="G74" s="140">
        <f>D74-E74</f>
        <v>1124000</v>
      </c>
      <c r="H74" s="141"/>
      <c r="I74" s="141"/>
      <c r="J74" s="142"/>
      <c r="K74" s="104"/>
    </row>
    <row r="75" spans="1:12" x14ac:dyDescent="0.25">
      <c r="A75" s="91" t="s">
        <v>44</v>
      </c>
      <c r="B75" s="92" t="s">
        <v>137</v>
      </c>
      <c r="C75" s="93" t="s">
        <v>176</v>
      </c>
      <c r="D75" s="94">
        <f>D76</f>
        <v>157959400</v>
      </c>
      <c r="E75" s="105">
        <f>E76</f>
        <v>0</v>
      </c>
      <c r="F75" s="96">
        <f t="shared" si="6"/>
        <v>0</v>
      </c>
      <c r="G75" s="97">
        <f>G76</f>
        <v>157959400</v>
      </c>
      <c r="H75" s="98"/>
      <c r="I75" s="98"/>
      <c r="J75" s="99"/>
    </row>
    <row r="76" spans="1:12" ht="30" x14ac:dyDescent="0.25">
      <c r="A76" s="36">
        <v>12</v>
      </c>
      <c r="B76" s="37" t="s">
        <v>320</v>
      </c>
      <c r="C76" s="38" t="s">
        <v>164</v>
      </c>
      <c r="D76" s="39">
        <f>SUM(D77:D83)</f>
        <v>157959400</v>
      </c>
      <c r="E76" s="39">
        <f>SUM(E77:E83)</f>
        <v>0</v>
      </c>
      <c r="F76" s="41">
        <f t="shared" si="6"/>
        <v>0</v>
      </c>
      <c r="G76" s="39">
        <f>SUM(G77:G83)</f>
        <v>157959400</v>
      </c>
      <c r="H76" s="43"/>
      <c r="I76" s="43"/>
      <c r="J76" s="44"/>
    </row>
    <row r="77" spans="1:12" x14ac:dyDescent="0.25">
      <c r="A77" s="54" t="s">
        <v>194</v>
      </c>
      <c r="B77" s="55" t="s">
        <v>197</v>
      </c>
      <c r="C77" s="56" t="s">
        <v>49</v>
      </c>
      <c r="D77" s="57">
        <v>1584630</v>
      </c>
      <c r="E77" s="58">
        <v>0</v>
      </c>
      <c r="F77" s="50">
        <f t="shared" si="6"/>
        <v>0</v>
      </c>
      <c r="G77" s="51">
        <f t="shared" ref="G77:G83" si="7">D77-E77</f>
        <v>1584630</v>
      </c>
      <c r="H77" s="59"/>
      <c r="I77" s="59"/>
      <c r="J77" s="78"/>
    </row>
    <row r="78" spans="1:12" ht="30" x14ac:dyDescent="0.25">
      <c r="A78" s="54" t="s">
        <v>196</v>
      </c>
      <c r="B78" s="55" t="s">
        <v>222</v>
      </c>
      <c r="C78" s="56" t="s">
        <v>65</v>
      </c>
      <c r="D78" s="57">
        <v>9550000</v>
      </c>
      <c r="E78" s="58">
        <v>0</v>
      </c>
      <c r="F78" s="50">
        <f t="shared" si="6"/>
        <v>0</v>
      </c>
      <c r="G78" s="51">
        <f t="shared" si="7"/>
        <v>9550000</v>
      </c>
      <c r="H78" s="59"/>
      <c r="I78" s="59"/>
      <c r="J78" s="78"/>
    </row>
    <row r="79" spans="1:12" x14ac:dyDescent="0.25">
      <c r="A79" s="54" t="s">
        <v>202</v>
      </c>
      <c r="B79" s="55" t="s">
        <v>286</v>
      </c>
      <c r="C79" s="56" t="s">
        <v>166</v>
      </c>
      <c r="D79" s="57">
        <v>6000000</v>
      </c>
      <c r="E79" s="58">
        <v>0</v>
      </c>
      <c r="F79" s="50">
        <f t="shared" si="6"/>
        <v>0</v>
      </c>
      <c r="G79" s="51">
        <f t="shared" si="7"/>
        <v>6000000</v>
      </c>
      <c r="H79" s="59"/>
      <c r="I79" s="59"/>
      <c r="J79" s="78"/>
    </row>
    <row r="80" spans="1:12" x14ac:dyDescent="0.25">
      <c r="A80" s="54" t="s">
        <v>204</v>
      </c>
      <c r="B80" s="55" t="s">
        <v>223</v>
      </c>
      <c r="C80" s="56" t="s">
        <v>103</v>
      </c>
      <c r="D80" s="57">
        <v>2250000</v>
      </c>
      <c r="E80" s="58">
        <v>0</v>
      </c>
      <c r="F80" s="50">
        <f t="shared" si="6"/>
        <v>0</v>
      </c>
      <c r="G80" s="51">
        <f t="shared" si="7"/>
        <v>2250000</v>
      </c>
      <c r="H80" s="59"/>
      <c r="I80" s="59"/>
      <c r="J80" s="78"/>
    </row>
    <row r="81" spans="1:11" x14ac:dyDescent="0.25">
      <c r="A81" s="54" t="s">
        <v>206</v>
      </c>
      <c r="B81" s="55" t="s">
        <v>224</v>
      </c>
      <c r="C81" s="56" t="s">
        <v>67</v>
      </c>
      <c r="D81" s="58">
        <v>2727270</v>
      </c>
      <c r="E81" s="58">
        <v>0</v>
      </c>
      <c r="F81" s="50">
        <f t="shared" si="6"/>
        <v>0</v>
      </c>
      <c r="G81" s="51">
        <f t="shared" si="7"/>
        <v>2727270</v>
      </c>
      <c r="H81" s="59"/>
      <c r="I81" s="59"/>
      <c r="J81" s="78"/>
    </row>
    <row r="82" spans="1:11" x14ac:dyDescent="0.25">
      <c r="A82" s="54" t="s">
        <v>208</v>
      </c>
      <c r="B82" s="55" t="s">
        <v>225</v>
      </c>
      <c r="C82" s="56" t="s">
        <v>74</v>
      </c>
      <c r="D82" s="57">
        <v>22630000</v>
      </c>
      <c r="E82" s="58">
        <v>0</v>
      </c>
      <c r="F82" s="50">
        <f t="shared" si="6"/>
        <v>0</v>
      </c>
      <c r="G82" s="51">
        <f t="shared" si="7"/>
        <v>22630000</v>
      </c>
      <c r="H82" s="59"/>
      <c r="I82" s="59"/>
      <c r="J82" s="78"/>
    </row>
    <row r="83" spans="1:11" x14ac:dyDescent="0.25">
      <c r="A83" s="70" t="s">
        <v>210</v>
      </c>
      <c r="B83" s="71" t="s">
        <v>226</v>
      </c>
      <c r="C83" s="72" t="s">
        <v>69</v>
      </c>
      <c r="D83" s="73">
        <v>113217500</v>
      </c>
      <c r="E83" s="74">
        <v>0</v>
      </c>
      <c r="F83" s="75">
        <f t="shared" si="6"/>
        <v>0</v>
      </c>
      <c r="G83" s="76">
        <f t="shared" si="7"/>
        <v>113217500</v>
      </c>
      <c r="H83" s="77"/>
      <c r="I83" s="77"/>
      <c r="J83" s="79"/>
    </row>
    <row r="84" spans="1:11" x14ac:dyDescent="0.25">
      <c r="A84" s="91" t="s">
        <v>113</v>
      </c>
      <c r="B84" s="92" t="s">
        <v>138</v>
      </c>
      <c r="C84" s="93" t="s">
        <v>177</v>
      </c>
      <c r="D84" s="94">
        <f>D85+D87+D93+D97+D99+D101+D104+D107</f>
        <v>1088922526</v>
      </c>
      <c r="E84" s="95">
        <f>E85+E87+E93+E97+E101+E99+E104+E107</f>
        <v>42345790</v>
      </c>
      <c r="F84" s="96">
        <f t="shared" si="6"/>
        <v>3.8887789524890408</v>
      </c>
      <c r="G84" s="97">
        <f>G85+G87+G93+G97+G99+G101+G104+G107</f>
        <v>1046576736</v>
      </c>
      <c r="H84" s="98"/>
      <c r="I84" s="98"/>
      <c r="J84" s="99"/>
    </row>
    <row r="85" spans="1:11" ht="30" x14ac:dyDescent="0.25">
      <c r="A85" s="36">
        <v>13</v>
      </c>
      <c r="B85" s="37" t="s">
        <v>321</v>
      </c>
      <c r="C85" s="38" t="s">
        <v>14</v>
      </c>
      <c r="D85" s="39">
        <f>SUM(D86)</f>
        <v>73326067</v>
      </c>
      <c r="E85" s="39">
        <f>SUM(E86)</f>
        <v>5000000</v>
      </c>
      <c r="F85" s="41">
        <f t="shared" si="6"/>
        <v>6.8188574739730683</v>
      </c>
      <c r="G85" s="68">
        <f>G86</f>
        <v>68326067</v>
      </c>
      <c r="H85" s="43"/>
      <c r="I85" s="43"/>
      <c r="J85" s="44"/>
    </row>
    <row r="86" spans="1:11" x14ac:dyDescent="0.25">
      <c r="A86" s="54" t="s">
        <v>194</v>
      </c>
      <c r="B86" s="55" t="s">
        <v>227</v>
      </c>
      <c r="C86" s="56" t="s">
        <v>70</v>
      </c>
      <c r="D86" s="57">
        <v>73326067</v>
      </c>
      <c r="E86" s="58">
        <v>5000000</v>
      </c>
      <c r="F86" s="50">
        <f t="shared" si="6"/>
        <v>6.8188574739730683</v>
      </c>
      <c r="G86" s="51">
        <f>D86-E86</f>
        <v>68326067</v>
      </c>
      <c r="H86" s="59"/>
      <c r="I86" s="59"/>
      <c r="J86" s="78"/>
    </row>
    <row r="87" spans="1:11" x14ac:dyDescent="0.25">
      <c r="A87" s="36">
        <v>14</v>
      </c>
      <c r="B87" s="37" t="s">
        <v>322</v>
      </c>
      <c r="C87" s="38" t="s">
        <v>15</v>
      </c>
      <c r="D87" s="39">
        <f>SUM(D88:D92)</f>
        <v>194949464</v>
      </c>
      <c r="E87" s="39">
        <f>SUM(E88:E92)</f>
        <v>11814500</v>
      </c>
      <c r="F87" s="41">
        <f t="shared" si="6"/>
        <v>6.0602885268768931</v>
      </c>
      <c r="G87" s="68">
        <f>SUM(G88:G92)</f>
        <v>183134964</v>
      </c>
      <c r="H87" s="43"/>
      <c r="I87" s="43"/>
      <c r="J87" s="44"/>
    </row>
    <row r="88" spans="1:11" x14ac:dyDescent="0.25">
      <c r="A88" s="54" t="s">
        <v>194</v>
      </c>
      <c r="B88" s="55" t="s">
        <v>229</v>
      </c>
      <c r="C88" s="56" t="s">
        <v>71</v>
      </c>
      <c r="D88" s="57">
        <v>139728296</v>
      </c>
      <c r="E88" s="58">
        <v>10664500</v>
      </c>
      <c r="F88" s="50">
        <f t="shared" si="6"/>
        <v>7.6323123556877839</v>
      </c>
      <c r="G88" s="51">
        <f>D88-E88</f>
        <v>129063796</v>
      </c>
      <c r="H88" s="106"/>
      <c r="I88" s="106"/>
      <c r="J88" s="78"/>
    </row>
    <row r="89" spans="1:11" x14ac:dyDescent="0.25">
      <c r="A89" s="54" t="s">
        <v>196</v>
      </c>
      <c r="B89" s="55" t="s">
        <v>359</v>
      </c>
      <c r="C89" s="56" t="s">
        <v>360</v>
      </c>
      <c r="D89" s="57">
        <v>11100000</v>
      </c>
      <c r="E89" s="58">
        <v>0</v>
      </c>
      <c r="F89" s="50">
        <f t="shared" si="6"/>
        <v>0</v>
      </c>
      <c r="G89" s="51">
        <f>D89-E89</f>
        <v>11100000</v>
      </c>
      <c r="H89" s="106"/>
      <c r="I89" s="106"/>
      <c r="J89" s="78"/>
    </row>
    <row r="90" spans="1:11" x14ac:dyDescent="0.25">
      <c r="A90" s="54" t="s">
        <v>200</v>
      </c>
      <c r="B90" s="55" t="s">
        <v>275</v>
      </c>
      <c r="C90" s="56" t="s">
        <v>302</v>
      </c>
      <c r="D90" s="57">
        <v>9590400</v>
      </c>
      <c r="E90" s="58">
        <v>1150000</v>
      </c>
      <c r="F90" s="50">
        <f t="shared" si="6"/>
        <v>11.991157824491157</v>
      </c>
      <c r="G90" s="51">
        <f>D90-E90</f>
        <v>8440400</v>
      </c>
      <c r="H90" s="59"/>
      <c r="I90" s="59"/>
      <c r="J90" s="78"/>
    </row>
    <row r="91" spans="1:11" ht="30" x14ac:dyDescent="0.25">
      <c r="A91" s="54" t="s">
        <v>202</v>
      </c>
      <c r="B91" s="55" t="s">
        <v>233</v>
      </c>
      <c r="C91" s="56" t="s">
        <v>85</v>
      </c>
      <c r="D91" s="57">
        <v>22433100</v>
      </c>
      <c r="E91" s="58">
        <v>0</v>
      </c>
      <c r="F91" s="50">
        <f t="shared" si="6"/>
        <v>0</v>
      </c>
      <c r="G91" s="51">
        <f>D91-E91</f>
        <v>22433100</v>
      </c>
      <c r="H91" s="59"/>
      <c r="I91" s="59"/>
      <c r="J91" s="78"/>
    </row>
    <row r="92" spans="1:11" ht="30" x14ac:dyDescent="0.25">
      <c r="A92" s="54" t="s">
        <v>204</v>
      </c>
      <c r="B92" s="55" t="s">
        <v>234</v>
      </c>
      <c r="C92" s="56" t="s">
        <v>161</v>
      </c>
      <c r="D92" s="107">
        <v>12097668</v>
      </c>
      <c r="E92" s="58">
        <v>0</v>
      </c>
      <c r="F92" s="50">
        <f t="shared" si="6"/>
        <v>0</v>
      </c>
      <c r="G92" s="51">
        <f>D92-E92</f>
        <v>12097668</v>
      </c>
      <c r="H92" s="59"/>
      <c r="I92" s="59"/>
      <c r="J92" s="78"/>
      <c r="K92" s="108"/>
    </row>
    <row r="93" spans="1:11" x14ac:dyDescent="0.25">
      <c r="A93" s="109">
        <v>15</v>
      </c>
      <c r="B93" s="110" t="s">
        <v>323</v>
      </c>
      <c r="C93" s="111" t="s">
        <v>16</v>
      </c>
      <c r="D93" s="112">
        <f>SUM(D94:D96)</f>
        <v>95449188</v>
      </c>
      <c r="E93" s="112">
        <f>SUM(E94:E96)</f>
        <v>2143000</v>
      </c>
      <c r="F93" s="113">
        <f t="shared" si="6"/>
        <v>2.2451736310213555</v>
      </c>
      <c r="G93" s="114">
        <f>SUM(G94:G96)</f>
        <v>93306188</v>
      </c>
      <c r="H93" s="115"/>
      <c r="I93" s="43"/>
      <c r="J93" s="116"/>
      <c r="K93" s="108"/>
    </row>
    <row r="94" spans="1:11" x14ac:dyDescent="0.25">
      <c r="A94" s="54" t="s">
        <v>194</v>
      </c>
      <c r="B94" s="55" t="s">
        <v>195</v>
      </c>
      <c r="C94" s="56" t="s">
        <v>48</v>
      </c>
      <c r="D94" s="57">
        <v>58711363</v>
      </c>
      <c r="E94" s="58">
        <v>343000</v>
      </c>
      <c r="F94" s="50">
        <f t="shared" si="6"/>
        <v>0.58421399619014125</v>
      </c>
      <c r="G94" s="51">
        <f>D94-E94</f>
        <v>58368363</v>
      </c>
      <c r="H94" s="59"/>
      <c r="I94" s="59"/>
      <c r="J94" s="78"/>
      <c r="K94" s="108"/>
    </row>
    <row r="95" spans="1:11" x14ac:dyDescent="0.25">
      <c r="A95" s="54" t="s">
        <v>196</v>
      </c>
      <c r="B95" s="55" t="s">
        <v>235</v>
      </c>
      <c r="C95" s="56" t="s">
        <v>72</v>
      </c>
      <c r="D95" s="57">
        <v>4261290</v>
      </c>
      <c r="E95" s="58">
        <v>500000</v>
      </c>
      <c r="F95" s="50">
        <f t="shared" si="6"/>
        <v>11.733536088836949</v>
      </c>
      <c r="G95" s="51">
        <f>D95-E95</f>
        <v>3761290</v>
      </c>
      <c r="H95" s="59"/>
      <c r="I95" s="59"/>
      <c r="J95" s="78"/>
      <c r="K95" s="108"/>
    </row>
    <row r="96" spans="1:11" x14ac:dyDescent="0.25">
      <c r="A96" s="54" t="s">
        <v>200</v>
      </c>
      <c r="B96" s="55" t="s">
        <v>228</v>
      </c>
      <c r="C96" s="56" t="s">
        <v>76</v>
      </c>
      <c r="D96" s="57">
        <v>32476535</v>
      </c>
      <c r="E96" s="58">
        <v>1300000</v>
      </c>
      <c r="F96" s="50">
        <f t="shared" si="6"/>
        <v>4.0028900866425561</v>
      </c>
      <c r="G96" s="51">
        <f>D96-E96</f>
        <v>31176535</v>
      </c>
      <c r="H96" s="59"/>
      <c r="I96" s="59"/>
      <c r="J96" s="78"/>
      <c r="K96" s="108"/>
    </row>
    <row r="97" spans="1:11" x14ac:dyDescent="0.25">
      <c r="A97" s="36">
        <v>16</v>
      </c>
      <c r="B97" s="37" t="s">
        <v>324</v>
      </c>
      <c r="C97" s="38" t="s">
        <v>17</v>
      </c>
      <c r="D97" s="39">
        <f>D98</f>
        <v>85260669</v>
      </c>
      <c r="E97" s="39">
        <f>E98</f>
        <v>0</v>
      </c>
      <c r="F97" s="41">
        <f t="shared" si="6"/>
        <v>0</v>
      </c>
      <c r="G97" s="68">
        <f>G98</f>
        <v>85260669</v>
      </c>
      <c r="H97" s="43"/>
      <c r="I97" s="43"/>
      <c r="J97" s="44"/>
      <c r="K97" s="108"/>
    </row>
    <row r="98" spans="1:11" x14ac:dyDescent="0.25">
      <c r="A98" s="70" t="s">
        <v>194</v>
      </c>
      <c r="B98" s="71" t="s">
        <v>197</v>
      </c>
      <c r="C98" s="72" t="s">
        <v>49</v>
      </c>
      <c r="D98" s="73">
        <v>85260669</v>
      </c>
      <c r="E98" s="58">
        <v>0</v>
      </c>
      <c r="F98" s="75">
        <f t="shared" si="6"/>
        <v>0</v>
      </c>
      <c r="G98" s="76">
        <f>D98-E98</f>
        <v>85260669</v>
      </c>
      <c r="H98" s="77"/>
      <c r="I98" s="77"/>
      <c r="J98" s="79"/>
      <c r="K98" s="108"/>
    </row>
    <row r="99" spans="1:11" x14ac:dyDescent="0.25">
      <c r="A99" s="36">
        <v>17</v>
      </c>
      <c r="B99" s="37" t="s">
        <v>325</v>
      </c>
      <c r="C99" s="38" t="s">
        <v>178</v>
      </c>
      <c r="D99" s="39">
        <f>D100</f>
        <v>995404</v>
      </c>
      <c r="E99" s="40">
        <f>E100</f>
        <v>0</v>
      </c>
      <c r="F99" s="41">
        <f t="shared" si="6"/>
        <v>0</v>
      </c>
      <c r="G99" s="68">
        <f>G100</f>
        <v>995404</v>
      </c>
      <c r="H99" s="43"/>
      <c r="I99" s="43"/>
      <c r="J99" s="44"/>
      <c r="K99" s="108"/>
    </row>
    <row r="100" spans="1:11" x14ac:dyDescent="0.25">
      <c r="A100" s="70" t="s">
        <v>194</v>
      </c>
      <c r="B100" s="71" t="s">
        <v>236</v>
      </c>
      <c r="C100" s="72" t="s">
        <v>73</v>
      </c>
      <c r="D100" s="73">
        <v>995404</v>
      </c>
      <c r="E100" s="74">
        <v>0</v>
      </c>
      <c r="F100" s="75">
        <f t="shared" si="6"/>
        <v>0</v>
      </c>
      <c r="G100" s="76">
        <f>D100-E100</f>
        <v>995404</v>
      </c>
      <c r="H100" s="77"/>
      <c r="I100" s="77"/>
      <c r="J100" s="79"/>
      <c r="K100" s="108"/>
    </row>
    <row r="101" spans="1:11" x14ac:dyDescent="0.25">
      <c r="A101" s="36">
        <v>18</v>
      </c>
      <c r="B101" s="37" t="s">
        <v>326</v>
      </c>
      <c r="C101" s="38" t="s">
        <v>18</v>
      </c>
      <c r="D101" s="39">
        <f>SUM(D102:D103)</f>
        <v>85750000</v>
      </c>
      <c r="E101" s="39">
        <f>SUM(E102:E103)</f>
        <v>6600000</v>
      </c>
      <c r="F101" s="41">
        <f t="shared" si="6"/>
        <v>7.6967930029154514</v>
      </c>
      <c r="G101" s="68">
        <f>SUM(G102:G103)</f>
        <v>79150000</v>
      </c>
      <c r="H101" s="43"/>
      <c r="I101" s="43"/>
      <c r="J101" s="44"/>
      <c r="K101" s="108"/>
    </row>
    <row r="102" spans="1:11" x14ac:dyDescent="0.25">
      <c r="A102" s="54" t="s">
        <v>194</v>
      </c>
      <c r="B102" s="55" t="s">
        <v>237</v>
      </c>
      <c r="C102" s="56" t="s">
        <v>63</v>
      </c>
      <c r="D102" s="57">
        <v>45750000</v>
      </c>
      <c r="E102" s="58">
        <v>600000</v>
      </c>
      <c r="F102" s="50">
        <f t="shared" si="6"/>
        <v>1.3114754098360655</v>
      </c>
      <c r="G102" s="51">
        <f>D102-E102</f>
        <v>45150000</v>
      </c>
      <c r="H102" s="59"/>
      <c r="I102" s="59"/>
      <c r="J102" s="117"/>
      <c r="K102" s="108"/>
    </row>
    <row r="103" spans="1:11" x14ac:dyDescent="0.25">
      <c r="A103" s="70" t="s">
        <v>196</v>
      </c>
      <c r="B103" s="71" t="s">
        <v>231</v>
      </c>
      <c r="C103" s="72" t="s">
        <v>64</v>
      </c>
      <c r="D103" s="73">
        <v>40000000</v>
      </c>
      <c r="E103" s="58">
        <v>6000000</v>
      </c>
      <c r="F103" s="75">
        <f t="shared" si="6"/>
        <v>15</v>
      </c>
      <c r="G103" s="76">
        <f>D103-E103</f>
        <v>34000000</v>
      </c>
      <c r="H103" s="77"/>
      <c r="I103" s="77"/>
      <c r="J103" s="79"/>
      <c r="K103" s="108"/>
    </row>
    <row r="104" spans="1:11" x14ac:dyDescent="0.25">
      <c r="A104" s="36">
        <v>19</v>
      </c>
      <c r="B104" s="37" t="s">
        <v>327</v>
      </c>
      <c r="C104" s="38" t="s">
        <v>19</v>
      </c>
      <c r="D104" s="39">
        <f>SUM(D105:D106)</f>
        <v>355100000</v>
      </c>
      <c r="E104" s="39">
        <f>SUM(E105:E106)</f>
        <v>16788290</v>
      </c>
      <c r="F104" s="41">
        <f t="shared" si="6"/>
        <v>4.7277640101379896</v>
      </c>
      <c r="G104" s="68">
        <f>SUM(G105:G106)</f>
        <v>338311710</v>
      </c>
      <c r="H104" s="43"/>
      <c r="I104" s="43"/>
      <c r="J104" s="44"/>
      <c r="K104" s="108"/>
    </row>
    <row r="105" spans="1:11" x14ac:dyDescent="0.25">
      <c r="A105" s="54" t="s">
        <v>194</v>
      </c>
      <c r="B105" s="55" t="s">
        <v>225</v>
      </c>
      <c r="C105" s="56" t="s">
        <v>74</v>
      </c>
      <c r="D105" s="57">
        <v>331475000</v>
      </c>
      <c r="E105" s="58">
        <v>16788290</v>
      </c>
      <c r="F105" s="50">
        <f t="shared" si="6"/>
        <v>5.0647228297760014</v>
      </c>
      <c r="G105" s="51">
        <f>D105-E105</f>
        <v>314686710</v>
      </c>
      <c r="H105" s="59"/>
      <c r="I105" s="59"/>
      <c r="J105" s="78"/>
      <c r="K105" s="108"/>
    </row>
    <row r="106" spans="1:11" x14ac:dyDescent="0.25">
      <c r="A106" s="70" t="s">
        <v>196</v>
      </c>
      <c r="B106" s="71" t="s">
        <v>238</v>
      </c>
      <c r="C106" s="72" t="s">
        <v>68</v>
      </c>
      <c r="D106" s="73">
        <v>23625000</v>
      </c>
      <c r="E106" s="58">
        <v>0</v>
      </c>
      <c r="F106" s="75">
        <f t="shared" si="6"/>
        <v>0</v>
      </c>
      <c r="G106" s="76">
        <f>D106-E106</f>
        <v>23625000</v>
      </c>
      <c r="H106" s="77"/>
      <c r="I106" s="77"/>
      <c r="J106" s="79"/>
      <c r="K106" s="108"/>
    </row>
    <row r="107" spans="1:11" ht="30" x14ac:dyDescent="0.25">
      <c r="A107" s="36">
        <v>20</v>
      </c>
      <c r="B107" s="37" t="s">
        <v>328</v>
      </c>
      <c r="C107" s="38" t="s">
        <v>20</v>
      </c>
      <c r="D107" s="39">
        <f>SUM(D108:D110)</f>
        <v>198091734</v>
      </c>
      <c r="E107" s="40">
        <f>SUM(E108:E110)</f>
        <v>0</v>
      </c>
      <c r="F107" s="41">
        <f t="shared" si="6"/>
        <v>0</v>
      </c>
      <c r="G107" s="68">
        <f>SUM(G108:G110)</f>
        <v>198091734</v>
      </c>
      <c r="H107" s="43"/>
      <c r="I107" s="43"/>
      <c r="J107" s="44"/>
      <c r="K107" s="108"/>
    </row>
    <row r="108" spans="1:11" x14ac:dyDescent="0.25">
      <c r="A108" s="54" t="s">
        <v>194</v>
      </c>
      <c r="B108" s="55" t="s">
        <v>461</v>
      </c>
      <c r="C108" s="56" t="s">
        <v>462</v>
      </c>
      <c r="D108" s="57">
        <v>7246720</v>
      </c>
      <c r="E108" s="58">
        <v>0</v>
      </c>
      <c r="F108" s="50">
        <v>0</v>
      </c>
      <c r="G108" s="51">
        <f>D108-E108</f>
        <v>7246720</v>
      </c>
      <c r="H108" s="59"/>
      <c r="I108" s="59"/>
      <c r="J108" s="78"/>
      <c r="K108" s="108"/>
    </row>
    <row r="109" spans="1:11" x14ac:dyDescent="0.25">
      <c r="A109" s="54" t="s">
        <v>196</v>
      </c>
      <c r="B109" s="55" t="s">
        <v>239</v>
      </c>
      <c r="C109" s="56" t="s">
        <v>77</v>
      </c>
      <c r="D109" s="57">
        <v>157784314</v>
      </c>
      <c r="E109" s="58">
        <v>0</v>
      </c>
      <c r="F109" s="50">
        <f>E109/D109*100</f>
        <v>0</v>
      </c>
      <c r="G109" s="51">
        <f>D109-E109</f>
        <v>157784314</v>
      </c>
      <c r="H109" s="59"/>
      <c r="I109" s="59"/>
      <c r="J109" s="78"/>
      <c r="K109" s="108"/>
    </row>
    <row r="110" spans="1:11" x14ac:dyDescent="0.25">
      <c r="A110" s="70" t="s">
        <v>200</v>
      </c>
      <c r="B110" s="71" t="s">
        <v>303</v>
      </c>
      <c r="C110" s="72" t="s">
        <v>304</v>
      </c>
      <c r="D110" s="73">
        <v>33060700</v>
      </c>
      <c r="E110" s="300">
        <v>0</v>
      </c>
      <c r="F110" s="75">
        <v>0</v>
      </c>
      <c r="G110" s="76">
        <f>D110-E110</f>
        <v>33060700</v>
      </c>
      <c r="H110" s="77"/>
      <c r="I110" s="77"/>
      <c r="J110" s="79"/>
      <c r="K110" s="108"/>
    </row>
    <row r="111" spans="1:11" ht="30" x14ac:dyDescent="0.25">
      <c r="A111" s="91" t="s">
        <v>114</v>
      </c>
      <c r="B111" s="92" t="s">
        <v>139</v>
      </c>
      <c r="C111" s="93" t="s">
        <v>179</v>
      </c>
      <c r="D111" s="94">
        <f>D112</f>
        <v>182340788</v>
      </c>
      <c r="E111" s="95">
        <f>E112</f>
        <v>0</v>
      </c>
      <c r="F111" s="96">
        <f>E111/D111*100</f>
        <v>0</v>
      </c>
      <c r="G111" s="97">
        <f>G112</f>
        <v>182340788</v>
      </c>
      <c r="H111" s="118"/>
      <c r="I111" s="118"/>
      <c r="J111" s="119"/>
      <c r="K111" s="108"/>
    </row>
    <row r="112" spans="1:11" x14ac:dyDescent="0.25">
      <c r="A112" s="36">
        <v>21</v>
      </c>
      <c r="B112" s="37" t="s">
        <v>329</v>
      </c>
      <c r="C112" s="38" t="s">
        <v>21</v>
      </c>
      <c r="D112" s="39">
        <f>SUM(D113:D116)</f>
        <v>182340788</v>
      </c>
      <c r="E112" s="40">
        <f>SUM(E113:E116)</f>
        <v>0</v>
      </c>
      <c r="F112" s="41">
        <f>E112/D112*100</f>
        <v>0</v>
      </c>
      <c r="G112" s="68">
        <f>SUM(G113:G116)</f>
        <v>182340788</v>
      </c>
      <c r="H112" s="120"/>
      <c r="I112" s="43"/>
      <c r="J112" s="44"/>
      <c r="K112" s="108"/>
    </row>
    <row r="113" spans="1:11" x14ac:dyDescent="0.25">
      <c r="A113" s="54" t="s">
        <v>194</v>
      </c>
      <c r="B113" s="55" t="s">
        <v>465</v>
      </c>
      <c r="C113" s="56" t="s">
        <v>78</v>
      </c>
      <c r="D113" s="57">
        <v>38383800</v>
      </c>
      <c r="E113" s="58">
        <v>0</v>
      </c>
      <c r="F113" s="50">
        <f>E113/D113*100</f>
        <v>0</v>
      </c>
      <c r="G113" s="51">
        <f>D113-E113</f>
        <v>38383800</v>
      </c>
      <c r="H113" s="59"/>
      <c r="I113" s="59"/>
      <c r="J113" s="78"/>
      <c r="K113" s="108"/>
    </row>
    <row r="114" spans="1:11" x14ac:dyDescent="0.25">
      <c r="A114" s="54" t="s">
        <v>196</v>
      </c>
      <c r="B114" s="55" t="s">
        <v>464</v>
      </c>
      <c r="C114" s="56" t="s">
        <v>462</v>
      </c>
      <c r="D114" s="57">
        <v>14770393</v>
      </c>
      <c r="E114" s="58">
        <v>0</v>
      </c>
      <c r="F114" s="50">
        <f>E114/D114*100</f>
        <v>0</v>
      </c>
      <c r="G114" s="51">
        <f>D114-E114</f>
        <v>14770393</v>
      </c>
      <c r="H114" s="59"/>
      <c r="I114" s="59"/>
      <c r="J114" s="78"/>
      <c r="K114" s="108"/>
    </row>
    <row r="115" spans="1:11" x14ac:dyDescent="0.25">
      <c r="A115" s="54" t="s">
        <v>200</v>
      </c>
      <c r="B115" s="55" t="s">
        <v>463</v>
      </c>
      <c r="C115" s="56" t="s">
        <v>466</v>
      </c>
      <c r="D115" s="57">
        <v>49821595</v>
      </c>
      <c r="E115" s="58">
        <v>0</v>
      </c>
      <c r="F115" s="50">
        <f>E115/D115*100</f>
        <v>0</v>
      </c>
      <c r="G115" s="51">
        <f>D115-E115</f>
        <v>49821595</v>
      </c>
      <c r="H115" s="121"/>
      <c r="I115" s="121"/>
      <c r="J115" s="122"/>
      <c r="K115" s="108"/>
    </row>
    <row r="116" spans="1:11" x14ac:dyDescent="0.25">
      <c r="A116" s="54" t="s">
        <v>202</v>
      </c>
      <c r="B116" s="55" t="s">
        <v>468</v>
      </c>
      <c r="C116" s="56" t="s">
        <v>467</v>
      </c>
      <c r="D116" s="57">
        <v>79365000</v>
      </c>
      <c r="E116" s="58">
        <v>0</v>
      </c>
      <c r="F116" s="50">
        <v>0</v>
      </c>
      <c r="G116" s="51">
        <f>D116-E116</f>
        <v>79365000</v>
      </c>
      <c r="H116" s="121"/>
      <c r="I116" s="121"/>
      <c r="J116" s="122"/>
      <c r="K116" s="108"/>
    </row>
    <row r="117" spans="1:11" x14ac:dyDescent="0.25">
      <c r="A117" s="123" t="s">
        <v>115</v>
      </c>
      <c r="B117" s="124" t="s">
        <v>192</v>
      </c>
      <c r="C117" s="125" t="s">
        <v>180</v>
      </c>
      <c r="D117" s="126">
        <f>D118+D124+D135</f>
        <v>2383470223</v>
      </c>
      <c r="E117" s="127">
        <f>E118+E124+E135</f>
        <v>257161054</v>
      </c>
      <c r="F117" s="128">
        <f t="shared" ref="F117:F141" si="8">E117/D117*100</f>
        <v>10.789354593921436</v>
      </c>
      <c r="G117" s="129">
        <f>G118+G124+G135</f>
        <v>2126309169</v>
      </c>
      <c r="H117" s="130"/>
      <c r="I117" s="130"/>
      <c r="J117" s="131"/>
      <c r="K117" s="108"/>
    </row>
    <row r="118" spans="1:11" x14ac:dyDescent="0.25">
      <c r="A118" s="109">
        <v>22</v>
      </c>
      <c r="B118" s="110" t="s">
        <v>330</v>
      </c>
      <c r="C118" s="111" t="s">
        <v>22</v>
      </c>
      <c r="D118" s="112">
        <f>SUM(D119:D123)</f>
        <v>654116904</v>
      </c>
      <c r="E118" s="112">
        <f>SUM(E119:E123)</f>
        <v>75588078</v>
      </c>
      <c r="F118" s="113">
        <f t="shared" si="8"/>
        <v>11.555744475914048</v>
      </c>
      <c r="G118" s="114">
        <f>SUM(G119:G123)</f>
        <v>578528826</v>
      </c>
      <c r="H118" s="132"/>
      <c r="I118" s="43"/>
      <c r="J118" s="116"/>
      <c r="K118" s="108"/>
    </row>
    <row r="119" spans="1:11" x14ac:dyDescent="0.25">
      <c r="A119" s="54" t="s">
        <v>194</v>
      </c>
      <c r="B119" s="55" t="s">
        <v>241</v>
      </c>
      <c r="C119" s="56" t="s">
        <v>79</v>
      </c>
      <c r="D119" s="57">
        <v>13421304</v>
      </c>
      <c r="E119" s="58">
        <v>615671</v>
      </c>
      <c r="F119" s="50">
        <f t="shared" si="8"/>
        <v>4.5872666322139786</v>
      </c>
      <c r="G119" s="51">
        <f>D119-E119</f>
        <v>12805633</v>
      </c>
      <c r="H119" s="59"/>
      <c r="I119" s="59"/>
      <c r="J119" s="78"/>
      <c r="K119" s="108"/>
    </row>
    <row r="120" spans="1:11" x14ac:dyDescent="0.25">
      <c r="A120" s="54" t="s">
        <v>196</v>
      </c>
      <c r="B120" s="55" t="s">
        <v>242</v>
      </c>
      <c r="C120" s="56" t="s">
        <v>80</v>
      </c>
      <c r="D120" s="57">
        <v>9444000</v>
      </c>
      <c r="E120" s="58">
        <v>430000</v>
      </c>
      <c r="F120" s="50">
        <f t="shared" si="8"/>
        <v>4.5531554426090635</v>
      </c>
      <c r="G120" s="51">
        <f>D120-E120</f>
        <v>9014000</v>
      </c>
      <c r="H120" s="59"/>
      <c r="I120" s="59"/>
      <c r="J120" s="78"/>
      <c r="K120" s="108"/>
    </row>
    <row r="121" spans="1:11" x14ac:dyDescent="0.25">
      <c r="A121" s="54" t="s">
        <v>200</v>
      </c>
      <c r="B121" s="55" t="s">
        <v>243</v>
      </c>
      <c r="C121" s="56" t="s">
        <v>81</v>
      </c>
      <c r="D121" s="57">
        <v>579171600</v>
      </c>
      <c r="E121" s="58">
        <v>72070769</v>
      </c>
      <c r="F121" s="50">
        <f t="shared" si="8"/>
        <v>12.443767788337688</v>
      </c>
      <c r="G121" s="51">
        <f>D121-E121</f>
        <v>507100831</v>
      </c>
      <c r="H121" s="59"/>
      <c r="I121" s="59"/>
      <c r="J121" s="78"/>
      <c r="K121" s="108"/>
    </row>
    <row r="122" spans="1:11" x14ac:dyDescent="0.25">
      <c r="A122" s="81" t="s">
        <v>202</v>
      </c>
      <c r="B122" s="82" t="s">
        <v>244</v>
      </c>
      <c r="C122" s="83" t="s">
        <v>82</v>
      </c>
      <c r="D122" s="84">
        <v>14280000</v>
      </c>
      <c r="E122" s="58">
        <v>1190000</v>
      </c>
      <c r="F122" s="50">
        <f t="shared" si="8"/>
        <v>8.3333333333333321</v>
      </c>
      <c r="G122" s="51">
        <f>D122-E122</f>
        <v>13090000</v>
      </c>
      <c r="H122" s="88"/>
      <c r="I122" s="88"/>
      <c r="J122" s="89"/>
      <c r="K122" s="108"/>
    </row>
    <row r="123" spans="1:11" x14ac:dyDescent="0.25">
      <c r="A123" s="70" t="s">
        <v>204</v>
      </c>
      <c r="B123" s="71" t="s">
        <v>245</v>
      </c>
      <c r="C123" s="72" t="s">
        <v>83</v>
      </c>
      <c r="D123" s="73">
        <v>37800000</v>
      </c>
      <c r="E123" s="58">
        <v>1281638</v>
      </c>
      <c r="F123" s="75">
        <f t="shared" si="8"/>
        <v>3.3905767195767198</v>
      </c>
      <c r="G123" s="76">
        <f>D123-E123</f>
        <v>36518362</v>
      </c>
      <c r="H123" s="77"/>
      <c r="I123" s="77"/>
      <c r="J123" s="79"/>
      <c r="K123" s="108"/>
    </row>
    <row r="124" spans="1:11" x14ac:dyDescent="0.25">
      <c r="A124" s="36">
        <v>23</v>
      </c>
      <c r="B124" s="37" t="s">
        <v>331</v>
      </c>
      <c r="C124" s="38" t="s">
        <v>23</v>
      </c>
      <c r="D124" s="39">
        <f>SUM(D125:D134)</f>
        <v>248734007</v>
      </c>
      <c r="E124" s="39">
        <f>SUM(E125:E134)</f>
        <v>7195000</v>
      </c>
      <c r="F124" s="42">
        <f t="shared" si="8"/>
        <v>2.8926482899461354</v>
      </c>
      <c r="G124" s="133">
        <f>SUM(G125:G134)</f>
        <v>241539007</v>
      </c>
      <c r="H124" s="134"/>
      <c r="I124" s="43"/>
      <c r="J124" s="44"/>
      <c r="K124" s="108"/>
    </row>
    <row r="125" spans="1:11" x14ac:dyDescent="0.25">
      <c r="A125" s="54" t="s">
        <v>194</v>
      </c>
      <c r="B125" s="55" t="s">
        <v>362</v>
      </c>
      <c r="C125" s="56" t="s">
        <v>363</v>
      </c>
      <c r="D125" s="57">
        <v>1316349</v>
      </c>
      <c r="E125" s="58">
        <v>0</v>
      </c>
      <c r="F125" s="50">
        <f t="shared" si="8"/>
        <v>0</v>
      </c>
      <c r="G125" s="51">
        <f t="shared" ref="G125:G134" si="9">D125-E125</f>
        <v>1316349</v>
      </c>
      <c r="H125" s="59"/>
      <c r="I125" s="59"/>
      <c r="J125" s="78"/>
      <c r="K125" s="108"/>
    </row>
    <row r="126" spans="1:11" ht="30" x14ac:dyDescent="0.25">
      <c r="A126" s="54" t="s">
        <v>196</v>
      </c>
      <c r="B126" s="55" t="s">
        <v>470</v>
      </c>
      <c r="C126" s="56" t="s">
        <v>469</v>
      </c>
      <c r="D126" s="57">
        <v>18789999</v>
      </c>
      <c r="E126" s="58">
        <v>0</v>
      </c>
      <c r="F126" s="50">
        <f t="shared" si="8"/>
        <v>0</v>
      </c>
      <c r="G126" s="51">
        <f t="shared" si="9"/>
        <v>18789999</v>
      </c>
      <c r="H126" s="121"/>
      <c r="I126" s="121"/>
      <c r="J126" s="122"/>
      <c r="K126" s="108"/>
    </row>
    <row r="127" spans="1:11" ht="30" x14ac:dyDescent="0.25">
      <c r="A127" s="54" t="s">
        <v>200</v>
      </c>
      <c r="B127" s="55" t="s">
        <v>246</v>
      </c>
      <c r="C127" s="56" t="s">
        <v>149</v>
      </c>
      <c r="D127" s="57">
        <v>27119309</v>
      </c>
      <c r="E127" s="58">
        <v>0</v>
      </c>
      <c r="F127" s="50">
        <f t="shared" si="8"/>
        <v>0</v>
      </c>
      <c r="G127" s="51">
        <f t="shared" si="9"/>
        <v>27119309</v>
      </c>
      <c r="H127" s="106"/>
      <c r="I127" s="106"/>
      <c r="J127" s="78"/>
      <c r="K127" s="108"/>
    </row>
    <row r="128" spans="1:11" ht="30" x14ac:dyDescent="0.25">
      <c r="A128" s="54" t="s">
        <v>202</v>
      </c>
      <c r="B128" s="55" t="s">
        <v>247</v>
      </c>
      <c r="C128" s="56" t="s">
        <v>84</v>
      </c>
      <c r="D128" s="57">
        <v>27505278</v>
      </c>
      <c r="E128" s="58">
        <v>2475000</v>
      </c>
      <c r="F128" s="50">
        <f t="shared" si="8"/>
        <v>8.9982729860065405</v>
      </c>
      <c r="G128" s="51">
        <f t="shared" si="9"/>
        <v>25030278</v>
      </c>
      <c r="H128" s="59"/>
      <c r="I128" s="59"/>
      <c r="J128" s="78"/>
      <c r="K128" s="108"/>
    </row>
    <row r="129" spans="1:11" ht="30" x14ac:dyDescent="0.25">
      <c r="A129" s="54" t="s">
        <v>204</v>
      </c>
      <c r="B129" s="55" t="s">
        <v>248</v>
      </c>
      <c r="C129" s="56" t="s">
        <v>86</v>
      </c>
      <c r="D129" s="57">
        <v>62158912</v>
      </c>
      <c r="E129" s="58">
        <v>0</v>
      </c>
      <c r="F129" s="50">
        <f t="shared" si="8"/>
        <v>0</v>
      </c>
      <c r="G129" s="51">
        <f t="shared" si="9"/>
        <v>62158912</v>
      </c>
      <c r="H129" s="59"/>
      <c r="I129" s="59"/>
      <c r="J129" s="78"/>
      <c r="K129" s="108"/>
    </row>
    <row r="130" spans="1:11" ht="30" x14ac:dyDescent="0.25">
      <c r="A130" s="54" t="s">
        <v>206</v>
      </c>
      <c r="B130" s="55" t="s">
        <v>233</v>
      </c>
      <c r="C130" s="56" t="s">
        <v>85</v>
      </c>
      <c r="D130" s="57">
        <v>2466198</v>
      </c>
      <c r="E130" s="58">
        <v>0</v>
      </c>
      <c r="F130" s="50">
        <f t="shared" si="8"/>
        <v>0</v>
      </c>
      <c r="G130" s="51">
        <f t="shared" si="9"/>
        <v>2466198</v>
      </c>
      <c r="H130" s="59"/>
      <c r="I130" s="59"/>
      <c r="J130" s="78"/>
      <c r="K130" s="108"/>
    </row>
    <row r="131" spans="1:11" ht="30" x14ac:dyDescent="0.25">
      <c r="A131" s="54" t="s">
        <v>208</v>
      </c>
      <c r="B131" s="55" t="s">
        <v>249</v>
      </c>
      <c r="C131" s="56" t="s">
        <v>87</v>
      </c>
      <c r="D131" s="57">
        <v>7265261</v>
      </c>
      <c r="E131" s="58">
        <v>560000</v>
      </c>
      <c r="F131" s="50">
        <f t="shared" si="8"/>
        <v>7.7079130398756499</v>
      </c>
      <c r="G131" s="51">
        <f t="shared" si="9"/>
        <v>6705261</v>
      </c>
      <c r="H131" s="59"/>
      <c r="I131" s="59"/>
      <c r="J131" s="78"/>
      <c r="K131" s="108"/>
    </row>
    <row r="132" spans="1:11" ht="30" x14ac:dyDescent="0.25">
      <c r="A132" s="54" t="s">
        <v>210</v>
      </c>
      <c r="B132" s="55" t="s">
        <v>250</v>
      </c>
      <c r="C132" s="56" t="s">
        <v>150</v>
      </c>
      <c r="D132" s="57">
        <v>2018180</v>
      </c>
      <c r="E132" s="58">
        <v>0</v>
      </c>
      <c r="F132" s="50">
        <f t="shared" si="8"/>
        <v>0</v>
      </c>
      <c r="G132" s="51">
        <f t="shared" si="9"/>
        <v>2018180</v>
      </c>
      <c r="H132" s="106"/>
      <c r="I132" s="106"/>
      <c r="J132" s="78"/>
      <c r="K132" s="108"/>
    </row>
    <row r="133" spans="1:11" ht="30" x14ac:dyDescent="0.25">
      <c r="A133" s="54" t="s">
        <v>212</v>
      </c>
      <c r="B133" s="55" t="s">
        <v>471</v>
      </c>
      <c r="C133" s="56" t="s">
        <v>364</v>
      </c>
      <c r="D133" s="57">
        <v>49640026</v>
      </c>
      <c r="E133" s="58">
        <v>4160000</v>
      </c>
      <c r="F133" s="50">
        <f t="shared" si="8"/>
        <v>8.3803340473673398</v>
      </c>
      <c r="G133" s="51">
        <f t="shared" si="9"/>
        <v>45480026</v>
      </c>
      <c r="H133" s="59"/>
      <c r="I133" s="59"/>
      <c r="J133" s="78"/>
      <c r="K133" s="108"/>
    </row>
    <row r="134" spans="1:11" ht="30" x14ac:dyDescent="0.25">
      <c r="A134" s="54" t="s">
        <v>214</v>
      </c>
      <c r="B134" s="55" t="s">
        <v>365</v>
      </c>
      <c r="C134" s="56" t="s">
        <v>366</v>
      </c>
      <c r="D134" s="57">
        <v>50454495</v>
      </c>
      <c r="E134" s="58">
        <v>0</v>
      </c>
      <c r="F134" s="50">
        <f t="shared" si="8"/>
        <v>0</v>
      </c>
      <c r="G134" s="51">
        <f t="shared" si="9"/>
        <v>50454495</v>
      </c>
      <c r="H134" s="59"/>
      <c r="I134" s="59"/>
      <c r="J134" s="78"/>
      <c r="K134" s="108"/>
    </row>
    <row r="135" spans="1:11" x14ac:dyDescent="0.25">
      <c r="A135" s="36">
        <v>24</v>
      </c>
      <c r="B135" s="37" t="s">
        <v>332</v>
      </c>
      <c r="C135" s="38" t="s">
        <v>24</v>
      </c>
      <c r="D135" s="39">
        <f>SUM(D136:D143)</f>
        <v>1480619312</v>
      </c>
      <c r="E135" s="39">
        <f>SUM(E136:E143)</f>
        <v>174377976</v>
      </c>
      <c r="F135" s="41">
        <f t="shared" si="8"/>
        <v>11.777367388545855</v>
      </c>
      <c r="G135" s="68">
        <f>SUM(G136:G143)</f>
        <v>1306241336</v>
      </c>
      <c r="H135" s="120"/>
      <c r="I135" s="43"/>
      <c r="J135" s="44"/>
      <c r="K135" s="108"/>
    </row>
    <row r="136" spans="1:11" x14ac:dyDescent="0.25">
      <c r="A136" s="54" t="s">
        <v>194</v>
      </c>
      <c r="B136" s="55" t="s">
        <v>272</v>
      </c>
      <c r="C136" s="56" t="s">
        <v>157</v>
      </c>
      <c r="D136" s="57">
        <v>1088520000</v>
      </c>
      <c r="E136" s="58">
        <v>164746832</v>
      </c>
      <c r="F136" s="50">
        <f t="shared" si="8"/>
        <v>15.134938448535626</v>
      </c>
      <c r="G136" s="51">
        <f t="shared" ref="G136:G141" si="10">D136-E136</f>
        <v>923773168</v>
      </c>
      <c r="H136" s="59"/>
      <c r="I136" s="59"/>
      <c r="J136" s="78"/>
      <c r="K136" s="108"/>
    </row>
    <row r="137" spans="1:11" x14ac:dyDescent="0.25">
      <c r="A137" s="54" t="s">
        <v>200</v>
      </c>
      <c r="B137" s="55" t="s">
        <v>256</v>
      </c>
      <c r="C137" s="56" t="s">
        <v>89</v>
      </c>
      <c r="D137" s="57">
        <v>173628000</v>
      </c>
      <c r="E137" s="58">
        <v>0</v>
      </c>
      <c r="F137" s="50">
        <f t="shared" si="8"/>
        <v>0</v>
      </c>
      <c r="G137" s="51">
        <f t="shared" si="10"/>
        <v>173628000</v>
      </c>
      <c r="H137" s="59"/>
      <c r="I137" s="59"/>
      <c r="J137" s="78"/>
      <c r="K137" s="108"/>
    </row>
    <row r="138" spans="1:11" x14ac:dyDescent="0.25">
      <c r="A138" s="54" t="s">
        <v>202</v>
      </c>
      <c r="B138" s="55" t="s">
        <v>257</v>
      </c>
      <c r="C138" s="56" t="s">
        <v>90</v>
      </c>
      <c r="D138" s="57">
        <v>115752000</v>
      </c>
      <c r="E138" s="58">
        <v>0</v>
      </c>
      <c r="F138" s="50">
        <f t="shared" si="8"/>
        <v>0</v>
      </c>
      <c r="G138" s="51">
        <f t="shared" si="10"/>
        <v>115752000</v>
      </c>
      <c r="H138" s="59"/>
      <c r="I138" s="59"/>
      <c r="J138" s="78"/>
      <c r="K138" s="108"/>
    </row>
    <row r="139" spans="1:11" x14ac:dyDescent="0.25">
      <c r="A139" s="54" t="s">
        <v>206</v>
      </c>
      <c r="B139" s="55" t="s">
        <v>258</v>
      </c>
      <c r="C139" s="56" t="s">
        <v>91</v>
      </c>
      <c r="D139" s="57">
        <v>40549440</v>
      </c>
      <c r="E139" s="58">
        <v>6589888</v>
      </c>
      <c r="F139" s="50">
        <f t="shared" si="8"/>
        <v>16.251489539682915</v>
      </c>
      <c r="G139" s="51">
        <f t="shared" si="10"/>
        <v>33959552</v>
      </c>
      <c r="H139" s="59"/>
      <c r="I139" s="59"/>
      <c r="J139" s="78"/>
      <c r="K139" s="108"/>
    </row>
    <row r="140" spans="1:11" x14ac:dyDescent="0.25">
      <c r="A140" s="81" t="s">
        <v>208</v>
      </c>
      <c r="B140" s="82" t="s">
        <v>259</v>
      </c>
      <c r="C140" s="83" t="s">
        <v>92</v>
      </c>
      <c r="D140" s="84">
        <v>2433080</v>
      </c>
      <c r="E140" s="58">
        <v>395408</v>
      </c>
      <c r="F140" s="50">
        <f t="shared" si="8"/>
        <v>16.251335755503312</v>
      </c>
      <c r="G140" s="51">
        <f t="shared" si="10"/>
        <v>2037672</v>
      </c>
      <c r="H140" s="59"/>
      <c r="I140" s="59"/>
      <c r="J140" s="78"/>
      <c r="K140" s="108"/>
    </row>
    <row r="141" spans="1:11" x14ac:dyDescent="0.25">
      <c r="A141" s="301" t="s">
        <v>210</v>
      </c>
      <c r="B141" s="302" t="s">
        <v>260</v>
      </c>
      <c r="C141" s="303" t="s">
        <v>93</v>
      </c>
      <c r="D141" s="304">
        <v>3041208</v>
      </c>
      <c r="E141" s="58">
        <v>494260</v>
      </c>
      <c r="F141" s="50">
        <f t="shared" si="8"/>
        <v>16.252094562423881</v>
      </c>
      <c r="G141" s="51">
        <f t="shared" si="10"/>
        <v>2546948</v>
      </c>
      <c r="H141" s="59"/>
      <c r="I141" s="59"/>
      <c r="J141" s="78"/>
      <c r="K141" s="108"/>
    </row>
    <row r="142" spans="1:11" x14ac:dyDescent="0.25">
      <c r="A142" s="305"/>
      <c r="B142" s="60" t="s">
        <v>472</v>
      </c>
      <c r="C142" s="61" t="s">
        <v>473</v>
      </c>
      <c r="D142" s="62">
        <v>4304136</v>
      </c>
      <c r="E142" s="58">
        <v>2151588</v>
      </c>
      <c r="F142" s="50">
        <f t="shared" ref="F142" si="11">E142/D142*100</f>
        <v>49.98884793603176</v>
      </c>
      <c r="G142" s="51">
        <f t="shared" ref="G142" si="12">D142-E142</f>
        <v>2152548</v>
      </c>
      <c r="H142" s="88"/>
      <c r="I142" s="88"/>
      <c r="J142" s="89"/>
      <c r="K142" s="108"/>
    </row>
    <row r="143" spans="1:11" ht="30" x14ac:dyDescent="0.25">
      <c r="A143" s="135" t="s">
        <v>210</v>
      </c>
      <c r="B143" s="136" t="s">
        <v>290</v>
      </c>
      <c r="C143" s="137" t="s">
        <v>104</v>
      </c>
      <c r="D143" s="138">
        <v>52391448</v>
      </c>
      <c r="E143" s="58">
        <v>0</v>
      </c>
      <c r="F143" s="139">
        <f t="shared" ref="F143:F177" si="13">E143/D143*100</f>
        <v>0</v>
      </c>
      <c r="G143" s="140">
        <f>D143-E143</f>
        <v>52391448</v>
      </c>
      <c r="H143" s="141"/>
      <c r="I143" s="141"/>
      <c r="J143" s="142"/>
      <c r="K143" s="108"/>
    </row>
    <row r="144" spans="1:11" ht="30" x14ac:dyDescent="0.25">
      <c r="A144" s="123" t="s">
        <v>116</v>
      </c>
      <c r="B144" s="124" t="s">
        <v>140</v>
      </c>
      <c r="C144" s="125" t="s">
        <v>181</v>
      </c>
      <c r="D144" s="126">
        <f>D145+D147+D151+D153</f>
        <v>1026784786</v>
      </c>
      <c r="E144" s="127">
        <f>E145+E147+E151+E153</f>
        <v>138987323</v>
      </c>
      <c r="F144" s="128">
        <f t="shared" si="13"/>
        <v>13.536168912420951</v>
      </c>
      <c r="G144" s="129">
        <f>G145+G147+G151+G153</f>
        <v>887797463</v>
      </c>
      <c r="H144" s="130"/>
      <c r="I144" s="130"/>
      <c r="J144" s="131"/>
      <c r="K144" s="108"/>
    </row>
    <row r="145" spans="1:12" ht="30" x14ac:dyDescent="0.25">
      <c r="A145" s="109">
        <v>25</v>
      </c>
      <c r="B145" s="110" t="s">
        <v>333</v>
      </c>
      <c r="C145" s="111" t="s">
        <v>182</v>
      </c>
      <c r="D145" s="112">
        <f>D146</f>
        <v>43959999</v>
      </c>
      <c r="E145" s="112">
        <f>E146</f>
        <v>10053283</v>
      </c>
      <c r="F145" s="113">
        <f t="shared" si="13"/>
        <v>22.869161120772546</v>
      </c>
      <c r="G145" s="114">
        <f>G146</f>
        <v>33906716</v>
      </c>
      <c r="H145" s="132"/>
      <c r="I145" s="43"/>
      <c r="J145" s="116"/>
      <c r="K145" s="108"/>
    </row>
    <row r="146" spans="1:12" ht="30" x14ac:dyDescent="0.25">
      <c r="A146" s="70" t="s">
        <v>194</v>
      </c>
      <c r="B146" s="71" t="s">
        <v>261</v>
      </c>
      <c r="C146" s="72" t="s">
        <v>94</v>
      </c>
      <c r="D146" s="73">
        <v>43959999</v>
      </c>
      <c r="E146" s="58">
        <v>10053283</v>
      </c>
      <c r="F146" s="75">
        <f t="shared" si="13"/>
        <v>22.869161120772546</v>
      </c>
      <c r="G146" s="76">
        <f>D146-E146</f>
        <v>33906716</v>
      </c>
      <c r="H146" s="77"/>
      <c r="I146" s="77"/>
      <c r="J146" s="79"/>
      <c r="K146" s="108"/>
    </row>
    <row r="147" spans="1:12" s="103" customFormat="1" ht="30" x14ac:dyDescent="0.25">
      <c r="A147" s="36">
        <v>26</v>
      </c>
      <c r="B147" s="37" t="s">
        <v>334</v>
      </c>
      <c r="C147" s="38" t="s">
        <v>183</v>
      </c>
      <c r="D147" s="39">
        <f>SUM(D148:D150)</f>
        <v>387108164</v>
      </c>
      <c r="E147" s="39">
        <f>SUM(E148:E150)</f>
        <v>32088800</v>
      </c>
      <c r="F147" s="41">
        <f t="shared" si="13"/>
        <v>8.2893627632198434</v>
      </c>
      <c r="G147" s="68">
        <f>SUM(G148:G150)</f>
        <v>355019364</v>
      </c>
      <c r="H147" s="43"/>
      <c r="I147" s="43"/>
      <c r="J147" s="44"/>
      <c r="K147" s="104"/>
    </row>
    <row r="148" spans="1:12" ht="30" x14ac:dyDescent="0.25">
      <c r="A148" s="54" t="s">
        <v>194</v>
      </c>
      <c r="B148" s="55" t="s">
        <v>262</v>
      </c>
      <c r="C148" s="56" t="s">
        <v>151</v>
      </c>
      <c r="D148" s="57">
        <v>73779988</v>
      </c>
      <c r="E148" s="58">
        <v>6592500</v>
      </c>
      <c r="F148" s="50">
        <f t="shared" si="13"/>
        <v>8.9353497861777917</v>
      </c>
      <c r="G148" s="51">
        <f>D148-E148</f>
        <v>67187488</v>
      </c>
      <c r="H148" s="59"/>
      <c r="I148" s="59"/>
      <c r="J148" s="78"/>
      <c r="K148" s="108"/>
    </row>
    <row r="149" spans="1:12" ht="30" x14ac:dyDescent="0.25">
      <c r="A149" s="54" t="s">
        <v>196</v>
      </c>
      <c r="B149" s="55" t="s">
        <v>261</v>
      </c>
      <c r="C149" s="56" t="s">
        <v>94</v>
      </c>
      <c r="D149" s="57">
        <v>305759996</v>
      </c>
      <c r="E149" s="58">
        <v>24996300</v>
      </c>
      <c r="F149" s="50">
        <f t="shared" si="13"/>
        <v>8.1751374695857866</v>
      </c>
      <c r="G149" s="51">
        <f>D149-E149</f>
        <v>280763696</v>
      </c>
      <c r="H149" s="59"/>
      <c r="I149" s="59"/>
      <c r="J149" s="78"/>
      <c r="K149" s="108"/>
    </row>
    <row r="150" spans="1:12" ht="30" x14ac:dyDescent="0.25">
      <c r="A150" s="70" t="s">
        <v>200</v>
      </c>
      <c r="B150" s="71" t="s">
        <v>263</v>
      </c>
      <c r="C150" s="72" t="s">
        <v>95</v>
      </c>
      <c r="D150" s="73">
        <v>7568180</v>
      </c>
      <c r="E150" s="58">
        <v>500000</v>
      </c>
      <c r="F150" s="75">
        <f t="shared" si="13"/>
        <v>6.6066081937797465</v>
      </c>
      <c r="G150" s="76">
        <f>D150-E150</f>
        <v>7068180</v>
      </c>
      <c r="H150" s="77"/>
      <c r="I150" s="77"/>
      <c r="J150" s="79"/>
      <c r="K150" s="108"/>
    </row>
    <row r="151" spans="1:12" x14ac:dyDescent="0.25">
      <c r="A151" s="36">
        <v>27</v>
      </c>
      <c r="B151" s="37" t="s">
        <v>335</v>
      </c>
      <c r="C151" s="38" t="s">
        <v>25</v>
      </c>
      <c r="D151" s="39">
        <f>D152</f>
        <v>30269700</v>
      </c>
      <c r="E151" s="39">
        <f>E152</f>
        <v>0</v>
      </c>
      <c r="F151" s="41">
        <f t="shared" si="13"/>
        <v>0</v>
      </c>
      <c r="G151" s="68">
        <f>G152</f>
        <v>30269700</v>
      </c>
      <c r="H151" s="120"/>
      <c r="I151" s="43"/>
      <c r="J151" s="44"/>
      <c r="K151" s="108"/>
    </row>
    <row r="152" spans="1:12" ht="30" x14ac:dyDescent="0.25">
      <c r="A152" s="70" t="s">
        <v>194</v>
      </c>
      <c r="B152" s="71" t="s">
        <v>232</v>
      </c>
      <c r="C152" s="72" t="s">
        <v>98</v>
      </c>
      <c r="D152" s="73">
        <v>30269700</v>
      </c>
      <c r="E152" s="74">
        <v>0</v>
      </c>
      <c r="F152" s="75">
        <f t="shared" si="13"/>
        <v>0</v>
      </c>
      <c r="G152" s="76">
        <f>D152-E152</f>
        <v>30269700</v>
      </c>
      <c r="H152" s="77"/>
      <c r="I152" s="77"/>
      <c r="J152" s="79"/>
      <c r="K152" s="108"/>
      <c r="L152" s="3"/>
    </row>
    <row r="153" spans="1:12" ht="30" x14ac:dyDescent="0.25">
      <c r="A153" s="36">
        <v>28</v>
      </c>
      <c r="B153" s="37" t="s">
        <v>336</v>
      </c>
      <c r="C153" s="38" t="s">
        <v>152</v>
      </c>
      <c r="D153" s="39">
        <f>SUM(D154:D159)</f>
        <v>565446923</v>
      </c>
      <c r="E153" s="39">
        <f>SUM(E154:E159)</f>
        <v>96845240</v>
      </c>
      <c r="F153" s="41">
        <f t="shared" si="13"/>
        <v>17.127202582725875</v>
      </c>
      <c r="G153" s="68">
        <f>SUM(G154:G159)</f>
        <v>468601683</v>
      </c>
      <c r="H153" s="143"/>
      <c r="I153" s="43"/>
      <c r="J153" s="144"/>
      <c r="K153" s="108"/>
      <c r="L153" s="3"/>
    </row>
    <row r="154" spans="1:12" x14ac:dyDescent="0.25">
      <c r="A154" s="54" t="s">
        <v>194</v>
      </c>
      <c r="B154" s="55" t="s">
        <v>264</v>
      </c>
      <c r="C154" s="56" t="s">
        <v>371</v>
      </c>
      <c r="D154" s="57">
        <v>7966700</v>
      </c>
      <c r="E154" s="58">
        <v>250240</v>
      </c>
      <c r="F154" s="50">
        <f t="shared" si="13"/>
        <v>3.1410747235367213</v>
      </c>
      <c r="G154" s="51">
        <f t="shared" ref="G154:G159" si="14">D154-E154</f>
        <v>7716460</v>
      </c>
      <c r="H154" s="106"/>
      <c r="I154" s="106"/>
      <c r="J154" s="78"/>
      <c r="K154" s="108"/>
      <c r="L154" s="3"/>
    </row>
    <row r="155" spans="1:12" x14ac:dyDescent="0.25">
      <c r="A155" s="54" t="s">
        <v>196</v>
      </c>
      <c r="B155" s="55" t="s">
        <v>265</v>
      </c>
      <c r="C155" s="56" t="s">
        <v>153</v>
      </c>
      <c r="D155" s="57">
        <v>18744570</v>
      </c>
      <c r="E155" s="58">
        <v>0</v>
      </c>
      <c r="F155" s="50">
        <f t="shared" si="13"/>
        <v>0</v>
      </c>
      <c r="G155" s="51">
        <f t="shared" si="14"/>
        <v>18744570</v>
      </c>
      <c r="H155" s="59"/>
      <c r="I155" s="59"/>
      <c r="J155" s="78"/>
      <c r="K155" s="108"/>
    </row>
    <row r="156" spans="1:12" x14ac:dyDescent="0.25">
      <c r="A156" s="54" t="s">
        <v>200</v>
      </c>
      <c r="B156" s="55" t="s">
        <v>367</v>
      </c>
      <c r="C156" s="56" t="s">
        <v>368</v>
      </c>
      <c r="D156" s="57">
        <v>21440000</v>
      </c>
      <c r="E156" s="58">
        <v>0</v>
      </c>
      <c r="F156" s="50">
        <f t="shared" si="13"/>
        <v>0</v>
      </c>
      <c r="G156" s="51">
        <f t="shared" si="14"/>
        <v>21440000</v>
      </c>
      <c r="H156" s="59"/>
      <c r="I156" s="59"/>
      <c r="J156" s="78"/>
      <c r="K156" s="108"/>
    </row>
    <row r="157" spans="1:12" ht="30" x14ac:dyDescent="0.25">
      <c r="A157" s="54" t="s">
        <v>202</v>
      </c>
      <c r="B157" s="55" t="s">
        <v>475</v>
      </c>
      <c r="C157" s="56" t="s">
        <v>474</v>
      </c>
      <c r="D157" s="57">
        <v>137462400</v>
      </c>
      <c r="E157" s="58">
        <v>44805000</v>
      </c>
      <c r="F157" s="50">
        <f t="shared" si="13"/>
        <v>32.594367623437392</v>
      </c>
      <c r="G157" s="51">
        <f t="shared" si="14"/>
        <v>92657400</v>
      </c>
      <c r="H157" s="59"/>
      <c r="I157" s="59"/>
      <c r="J157" s="78"/>
      <c r="K157" s="108"/>
    </row>
    <row r="158" spans="1:12" x14ac:dyDescent="0.25">
      <c r="A158" s="54" t="s">
        <v>204</v>
      </c>
      <c r="B158" s="55" t="s">
        <v>266</v>
      </c>
      <c r="C158" s="56" t="s">
        <v>96</v>
      </c>
      <c r="D158" s="57">
        <v>36327103</v>
      </c>
      <c r="E158" s="58">
        <v>5550000</v>
      </c>
      <c r="F158" s="50">
        <f t="shared" si="13"/>
        <v>15.277849158519466</v>
      </c>
      <c r="G158" s="51">
        <f t="shared" si="14"/>
        <v>30777103</v>
      </c>
      <c r="H158" s="59"/>
      <c r="I158" s="59"/>
      <c r="J158" s="78"/>
      <c r="K158" s="108"/>
    </row>
    <row r="159" spans="1:12" x14ac:dyDescent="0.25">
      <c r="A159" s="54" t="s">
        <v>206</v>
      </c>
      <c r="B159" s="55" t="s">
        <v>240</v>
      </c>
      <c r="C159" s="56" t="s">
        <v>97</v>
      </c>
      <c r="D159" s="57">
        <v>343506150</v>
      </c>
      <c r="E159" s="57">
        <v>46240000</v>
      </c>
      <c r="F159" s="50">
        <f t="shared" si="13"/>
        <v>13.461185483869794</v>
      </c>
      <c r="G159" s="51">
        <f t="shared" si="14"/>
        <v>297266150</v>
      </c>
      <c r="H159" s="106"/>
      <c r="I159" s="106"/>
      <c r="J159" s="78"/>
      <c r="K159" s="108"/>
    </row>
    <row r="160" spans="1:12" x14ac:dyDescent="0.25">
      <c r="A160" s="145" t="s">
        <v>111</v>
      </c>
      <c r="B160" s="146" t="s">
        <v>142</v>
      </c>
      <c r="C160" s="147" t="s">
        <v>27</v>
      </c>
      <c r="D160" s="148">
        <f>D161+D221+D260+D314</f>
        <v>7617268130</v>
      </c>
      <c r="E160" s="148">
        <f>E161+E221+E260+E314</f>
        <v>308397196</v>
      </c>
      <c r="F160" s="149">
        <f t="shared" si="13"/>
        <v>4.0486587938975438</v>
      </c>
      <c r="G160" s="148">
        <f>G161+G221+G260+G314</f>
        <v>7308870934</v>
      </c>
      <c r="H160" s="150"/>
      <c r="I160" s="150"/>
      <c r="J160" s="151"/>
      <c r="K160" s="108"/>
    </row>
    <row r="161" spans="1:11" x14ac:dyDescent="0.25">
      <c r="A161" s="91" t="s">
        <v>118</v>
      </c>
      <c r="B161" s="92" t="s">
        <v>143</v>
      </c>
      <c r="C161" s="93" t="s">
        <v>184</v>
      </c>
      <c r="D161" s="94">
        <f>D162+D172+D191+D206+D215</f>
        <v>1692259933</v>
      </c>
      <c r="E161" s="94">
        <f>E162+E172+E191+E206+E215</f>
        <v>5318000</v>
      </c>
      <c r="F161" s="96">
        <f t="shared" si="13"/>
        <v>0.31425432324526947</v>
      </c>
      <c r="G161" s="94">
        <f>G162+G172+G191+G206+G215</f>
        <v>1686941933</v>
      </c>
      <c r="H161" s="152"/>
      <c r="I161" s="152"/>
      <c r="J161" s="153"/>
      <c r="K161" s="108"/>
    </row>
    <row r="162" spans="1:11" ht="30" x14ac:dyDescent="0.25">
      <c r="A162" s="36">
        <v>29</v>
      </c>
      <c r="B162" s="37" t="s">
        <v>372</v>
      </c>
      <c r="C162" s="38" t="s">
        <v>28</v>
      </c>
      <c r="D162" s="39">
        <f>SUM(D163:D171)</f>
        <v>276073320</v>
      </c>
      <c r="E162" s="39">
        <f>SUM(E163:E171)</f>
        <v>2175000</v>
      </c>
      <c r="F162" s="41">
        <f t="shared" si="13"/>
        <v>0.78783418839603914</v>
      </c>
      <c r="G162" s="68">
        <f>SUM(G163:G171)</f>
        <v>273898320</v>
      </c>
      <c r="H162" s="120"/>
      <c r="I162" s="43"/>
      <c r="J162" s="44"/>
      <c r="K162" s="108"/>
    </row>
    <row r="163" spans="1:11" x14ac:dyDescent="0.25">
      <c r="A163" s="54" t="s">
        <v>194</v>
      </c>
      <c r="B163" s="55" t="s">
        <v>195</v>
      </c>
      <c r="C163" s="56" t="s">
        <v>48</v>
      </c>
      <c r="D163" s="57">
        <v>8648553.4000000004</v>
      </c>
      <c r="E163" s="58">
        <v>0</v>
      </c>
      <c r="F163" s="50">
        <f t="shared" si="13"/>
        <v>0</v>
      </c>
      <c r="G163" s="51">
        <f t="shared" ref="G163:G171" si="15">D163-E163</f>
        <v>8648553.4000000004</v>
      </c>
      <c r="H163" s="59"/>
      <c r="I163" s="59"/>
      <c r="J163" s="78"/>
      <c r="K163" s="108"/>
    </row>
    <row r="164" spans="1:11" x14ac:dyDescent="0.25">
      <c r="A164" s="54" t="s">
        <v>196</v>
      </c>
      <c r="B164" s="55" t="s">
        <v>197</v>
      </c>
      <c r="C164" s="56" t="s">
        <v>49</v>
      </c>
      <c r="D164" s="57">
        <v>1265146.6000000001</v>
      </c>
      <c r="E164" s="58">
        <v>0</v>
      </c>
      <c r="F164" s="50">
        <f t="shared" si="13"/>
        <v>0</v>
      </c>
      <c r="G164" s="51">
        <f t="shared" si="15"/>
        <v>1265146.6000000001</v>
      </c>
      <c r="H164" s="59"/>
      <c r="I164" s="59"/>
      <c r="J164" s="78"/>
      <c r="K164" s="108"/>
    </row>
    <row r="165" spans="1:11" x14ac:dyDescent="0.25">
      <c r="A165" s="54" t="s">
        <v>200</v>
      </c>
      <c r="B165" s="55" t="s">
        <v>235</v>
      </c>
      <c r="C165" s="56" t="s">
        <v>72</v>
      </c>
      <c r="D165" s="57">
        <v>330000</v>
      </c>
      <c r="E165" s="58">
        <v>0</v>
      </c>
      <c r="F165" s="50">
        <f t="shared" si="13"/>
        <v>0</v>
      </c>
      <c r="G165" s="51">
        <f t="shared" si="15"/>
        <v>330000</v>
      </c>
      <c r="H165" s="59"/>
      <c r="I165" s="59"/>
      <c r="J165" s="78"/>
      <c r="K165" s="108"/>
    </row>
    <row r="166" spans="1:11" x14ac:dyDescent="0.25">
      <c r="A166" s="54" t="s">
        <v>202</v>
      </c>
      <c r="B166" s="55" t="s">
        <v>237</v>
      </c>
      <c r="C166" s="56" t="s">
        <v>63</v>
      </c>
      <c r="D166" s="57">
        <v>75000000</v>
      </c>
      <c r="E166" s="58">
        <v>375000</v>
      </c>
      <c r="F166" s="50">
        <f t="shared" si="13"/>
        <v>0.5</v>
      </c>
      <c r="G166" s="51">
        <f t="shared" si="15"/>
        <v>74625000</v>
      </c>
      <c r="H166" s="59"/>
      <c r="I166" s="59"/>
      <c r="J166" s="78"/>
      <c r="K166" s="108"/>
    </row>
    <row r="167" spans="1:11" ht="30" x14ac:dyDescent="0.25">
      <c r="A167" s="54" t="s">
        <v>204</v>
      </c>
      <c r="B167" s="55" t="s">
        <v>222</v>
      </c>
      <c r="C167" s="56" t="s">
        <v>65</v>
      </c>
      <c r="D167" s="57">
        <v>25000000</v>
      </c>
      <c r="E167" s="58">
        <v>1800000</v>
      </c>
      <c r="F167" s="50">
        <f t="shared" si="13"/>
        <v>7.1999999999999993</v>
      </c>
      <c r="G167" s="51">
        <f t="shared" si="15"/>
        <v>23200000</v>
      </c>
      <c r="H167" s="59"/>
      <c r="I167" s="59"/>
      <c r="J167" s="78"/>
      <c r="K167" s="108"/>
    </row>
    <row r="168" spans="1:11" ht="30" x14ac:dyDescent="0.25">
      <c r="A168" s="54" t="s">
        <v>206</v>
      </c>
      <c r="B168" s="55" t="s">
        <v>267</v>
      </c>
      <c r="C168" s="56" t="s">
        <v>99</v>
      </c>
      <c r="D168" s="57">
        <v>36800000</v>
      </c>
      <c r="E168" s="58">
        <v>0</v>
      </c>
      <c r="F168" s="50">
        <f t="shared" si="13"/>
        <v>0</v>
      </c>
      <c r="G168" s="51">
        <f t="shared" si="15"/>
        <v>36800000</v>
      </c>
      <c r="H168" s="59"/>
      <c r="I168" s="59"/>
      <c r="J168" s="78"/>
      <c r="K168" s="108"/>
    </row>
    <row r="169" spans="1:11" x14ac:dyDescent="0.25">
      <c r="A169" s="54" t="s">
        <v>208</v>
      </c>
      <c r="B169" s="55" t="s">
        <v>283</v>
      </c>
      <c r="C169" s="56" t="s">
        <v>105</v>
      </c>
      <c r="D169" s="57">
        <v>47863620</v>
      </c>
      <c r="E169" s="58">
        <v>0</v>
      </c>
      <c r="F169" s="50">
        <f t="shared" si="13"/>
        <v>0</v>
      </c>
      <c r="G169" s="51">
        <f t="shared" si="15"/>
        <v>47863620</v>
      </c>
      <c r="H169" s="59"/>
      <c r="I169" s="59"/>
      <c r="J169" s="78"/>
      <c r="K169" s="108"/>
    </row>
    <row r="170" spans="1:11" x14ac:dyDescent="0.25">
      <c r="A170" s="54" t="s">
        <v>210</v>
      </c>
      <c r="B170" s="55" t="s">
        <v>225</v>
      </c>
      <c r="C170" s="56" t="s">
        <v>74</v>
      </c>
      <c r="D170" s="57">
        <v>25816000</v>
      </c>
      <c r="E170" s="58">
        <v>0</v>
      </c>
      <c r="F170" s="50">
        <f t="shared" si="13"/>
        <v>0</v>
      </c>
      <c r="G170" s="51">
        <f t="shared" si="15"/>
        <v>25816000</v>
      </c>
      <c r="H170" s="59"/>
      <c r="I170" s="59"/>
      <c r="J170" s="78"/>
      <c r="K170" s="108"/>
    </row>
    <row r="171" spans="1:11" x14ac:dyDescent="0.25">
      <c r="A171" s="70" t="s">
        <v>212</v>
      </c>
      <c r="B171" s="71" t="s">
        <v>238</v>
      </c>
      <c r="C171" s="72" t="s">
        <v>68</v>
      </c>
      <c r="D171" s="73">
        <v>55350000</v>
      </c>
      <c r="E171" s="58">
        <v>0</v>
      </c>
      <c r="F171" s="75">
        <f t="shared" si="13"/>
        <v>0</v>
      </c>
      <c r="G171" s="76">
        <f t="shared" si="15"/>
        <v>55350000</v>
      </c>
      <c r="H171" s="154"/>
      <c r="I171" s="154"/>
      <c r="J171" s="155"/>
      <c r="K171" s="108"/>
    </row>
    <row r="172" spans="1:11" x14ac:dyDescent="0.25">
      <c r="A172" s="36">
        <v>30</v>
      </c>
      <c r="B172" s="37" t="s">
        <v>338</v>
      </c>
      <c r="C172" s="38" t="s">
        <v>29</v>
      </c>
      <c r="D172" s="39">
        <f>SUM(D173:D190)</f>
        <v>518939289</v>
      </c>
      <c r="E172" s="39">
        <f>SUM(E173:E190)</f>
        <v>0</v>
      </c>
      <c r="F172" s="41">
        <f t="shared" si="13"/>
        <v>0</v>
      </c>
      <c r="G172" s="68">
        <f>SUM(G173:G190)</f>
        <v>518939289</v>
      </c>
      <c r="H172" s="120"/>
      <c r="I172" s="43"/>
      <c r="J172" s="44"/>
      <c r="K172" s="108"/>
    </row>
    <row r="173" spans="1:11" x14ac:dyDescent="0.25">
      <c r="A173" s="54" t="s">
        <v>194</v>
      </c>
      <c r="B173" s="55" t="s">
        <v>195</v>
      </c>
      <c r="C173" s="56" t="s">
        <v>48</v>
      </c>
      <c r="D173" s="57">
        <v>18230731</v>
      </c>
      <c r="E173" s="58">
        <v>0</v>
      </c>
      <c r="F173" s="50">
        <f t="shared" si="13"/>
        <v>0</v>
      </c>
      <c r="G173" s="51">
        <f t="shared" ref="G173:G190" si="16">D173-E173</f>
        <v>18230731</v>
      </c>
      <c r="H173" s="56"/>
      <c r="I173" s="57"/>
      <c r="J173" s="78"/>
      <c r="K173" s="108"/>
    </row>
    <row r="174" spans="1:11" x14ac:dyDescent="0.25">
      <c r="A174" s="54" t="s">
        <v>196</v>
      </c>
      <c r="B174" s="55" t="s">
        <v>197</v>
      </c>
      <c r="C174" s="56" t="s">
        <v>49</v>
      </c>
      <c r="D174" s="57">
        <v>6911210</v>
      </c>
      <c r="E174" s="58">
        <v>0</v>
      </c>
      <c r="F174" s="50">
        <f t="shared" si="13"/>
        <v>0</v>
      </c>
      <c r="G174" s="51">
        <f t="shared" si="16"/>
        <v>6911210</v>
      </c>
      <c r="H174" s="56"/>
      <c r="I174" s="57"/>
      <c r="J174" s="78"/>
      <c r="K174" s="108"/>
    </row>
    <row r="175" spans="1:11" x14ac:dyDescent="0.25">
      <c r="A175" s="54" t="s">
        <v>200</v>
      </c>
      <c r="B175" s="55" t="s">
        <v>235</v>
      </c>
      <c r="C175" s="56" t="s">
        <v>72</v>
      </c>
      <c r="D175" s="57">
        <v>1100000</v>
      </c>
      <c r="E175" s="58">
        <v>0</v>
      </c>
      <c r="F175" s="50">
        <f t="shared" si="13"/>
        <v>0</v>
      </c>
      <c r="G175" s="51">
        <f t="shared" si="16"/>
        <v>1100000</v>
      </c>
      <c r="H175" s="56"/>
      <c r="I175" s="57"/>
      <c r="J175" s="78"/>
      <c r="K175" s="108"/>
    </row>
    <row r="176" spans="1:11" x14ac:dyDescent="0.25">
      <c r="A176" s="54" t="s">
        <v>204</v>
      </c>
      <c r="B176" s="55" t="s">
        <v>269</v>
      </c>
      <c r="C176" s="56" t="s">
        <v>101</v>
      </c>
      <c r="D176" s="57">
        <v>61672</v>
      </c>
      <c r="E176" s="58">
        <v>0</v>
      </c>
      <c r="F176" s="50">
        <f t="shared" si="13"/>
        <v>0</v>
      </c>
      <c r="G176" s="51">
        <f t="shared" si="16"/>
        <v>61672</v>
      </c>
      <c r="H176" s="56"/>
      <c r="I176" s="57"/>
      <c r="J176" s="78"/>
      <c r="K176" s="108"/>
    </row>
    <row r="177" spans="1:11" x14ac:dyDescent="0.25">
      <c r="A177" s="54" t="s">
        <v>206</v>
      </c>
      <c r="B177" s="55" t="s">
        <v>237</v>
      </c>
      <c r="C177" s="56" t="s">
        <v>63</v>
      </c>
      <c r="D177" s="57">
        <v>298000000</v>
      </c>
      <c r="E177" s="58">
        <v>0</v>
      </c>
      <c r="F177" s="50">
        <f t="shared" si="13"/>
        <v>0</v>
      </c>
      <c r="G177" s="51">
        <f t="shared" si="16"/>
        <v>298000000</v>
      </c>
      <c r="H177" s="56"/>
      <c r="I177" s="57"/>
      <c r="J177" s="78"/>
      <c r="K177" s="108"/>
    </row>
    <row r="178" spans="1:11" x14ac:dyDescent="0.25">
      <c r="A178" s="54" t="s">
        <v>208</v>
      </c>
      <c r="B178" s="55" t="s">
        <v>231</v>
      </c>
      <c r="C178" s="56" t="s">
        <v>64</v>
      </c>
      <c r="D178" s="57">
        <v>4000000</v>
      </c>
      <c r="E178" s="58">
        <v>0</v>
      </c>
      <c r="F178" s="50">
        <v>0</v>
      </c>
      <c r="G178" s="51">
        <f t="shared" si="16"/>
        <v>4000000</v>
      </c>
      <c r="H178" s="56"/>
      <c r="I178" s="57"/>
      <c r="J178" s="78"/>
      <c r="K178" s="108"/>
    </row>
    <row r="179" spans="1:11" ht="30" x14ac:dyDescent="0.25">
      <c r="A179" s="54" t="s">
        <v>210</v>
      </c>
      <c r="B179" s="55" t="s">
        <v>222</v>
      </c>
      <c r="C179" s="56" t="s">
        <v>65</v>
      </c>
      <c r="D179" s="57">
        <v>30500000</v>
      </c>
      <c r="E179" s="58">
        <v>0</v>
      </c>
      <c r="F179" s="50">
        <f t="shared" ref="F179:F185" si="17">E179/D179*100</f>
        <v>0</v>
      </c>
      <c r="G179" s="51">
        <f t="shared" si="16"/>
        <v>30500000</v>
      </c>
      <c r="H179" s="56"/>
      <c r="I179" s="57"/>
      <c r="J179" s="78"/>
      <c r="K179" s="108"/>
    </row>
    <row r="180" spans="1:11" s="103" customFormat="1" x14ac:dyDescent="0.25">
      <c r="A180" s="54" t="s">
        <v>212</v>
      </c>
      <c r="B180" s="55" t="s">
        <v>270</v>
      </c>
      <c r="C180" s="56" t="s">
        <v>102</v>
      </c>
      <c r="D180" s="57">
        <v>10000000</v>
      </c>
      <c r="E180" s="58">
        <v>0</v>
      </c>
      <c r="F180" s="50">
        <f t="shared" si="17"/>
        <v>0</v>
      </c>
      <c r="G180" s="51">
        <f t="shared" si="16"/>
        <v>10000000</v>
      </c>
      <c r="H180" s="56"/>
      <c r="I180" s="57"/>
      <c r="J180" s="78"/>
      <c r="K180" s="104"/>
    </row>
    <row r="181" spans="1:11" x14ac:dyDescent="0.25">
      <c r="A181" s="54" t="s">
        <v>214</v>
      </c>
      <c r="B181" s="55" t="s">
        <v>274</v>
      </c>
      <c r="C181" s="56" t="s">
        <v>155</v>
      </c>
      <c r="D181" s="57">
        <v>2724539</v>
      </c>
      <c r="E181" s="58">
        <v>0</v>
      </c>
      <c r="F181" s="50">
        <f t="shared" si="17"/>
        <v>0</v>
      </c>
      <c r="G181" s="51">
        <f t="shared" si="16"/>
        <v>2724539</v>
      </c>
      <c r="H181" s="56"/>
      <c r="I181" s="57"/>
      <c r="J181" s="78"/>
      <c r="K181" s="108"/>
    </row>
    <row r="182" spans="1:11" x14ac:dyDescent="0.25">
      <c r="A182" s="54" t="s">
        <v>216</v>
      </c>
      <c r="B182" s="55" t="s">
        <v>275</v>
      </c>
      <c r="C182" s="56" t="s">
        <v>302</v>
      </c>
      <c r="D182" s="57">
        <v>7063596</v>
      </c>
      <c r="E182" s="58">
        <v>0</v>
      </c>
      <c r="F182" s="50">
        <f t="shared" si="17"/>
        <v>0</v>
      </c>
      <c r="G182" s="51">
        <f t="shared" si="16"/>
        <v>7063596</v>
      </c>
      <c r="H182" s="56"/>
      <c r="I182" s="57"/>
      <c r="J182" s="78"/>
      <c r="K182" s="108"/>
    </row>
    <row r="183" spans="1:11" x14ac:dyDescent="0.25">
      <c r="A183" s="54" t="s">
        <v>218</v>
      </c>
      <c r="B183" s="55" t="s">
        <v>276</v>
      </c>
      <c r="C183" s="56" t="s">
        <v>128</v>
      </c>
      <c r="D183" s="57">
        <v>1895880</v>
      </c>
      <c r="E183" s="58">
        <v>0</v>
      </c>
      <c r="F183" s="50">
        <f t="shared" si="17"/>
        <v>0</v>
      </c>
      <c r="G183" s="51">
        <f t="shared" si="16"/>
        <v>1895880</v>
      </c>
      <c r="H183" s="56"/>
      <c r="I183" s="57"/>
      <c r="J183" s="78"/>
      <c r="K183" s="108"/>
    </row>
    <row r="184" spans="1:11" x14ac:dyDescent="0.25">
      <c r="A184" s="54" t="s">
        <v>220</v>
      </c>
      <c r="B184" s="55" t="s">
        <v>278</v>
      </c>
      <c r="C184" s="56" t="s">
        <v>156</v>
      </c>
      <c r="D184" s="57">
        <v>16588950</v>
      </c>
      <c r="E184" s="58">
        <v>0</v>
      </c>
      <c r="F184" s="50">
        <f t="shared" si="17"/>
        <v>0</v>
      </c>
      <c r="G184" s="51">
        <f t="shared" si="16"/>
        <v>16588950</v>
      </c>
      <c r="H184" s="56"/>
      <c r="I184" s="57"/>
      <c r="J184" s="78"/>
      <c r="K184" s="108"/>
    </row>
    <row r="185" spans="1:11" x14ac:dyDescent="0.25">
      <c r="A185" s="54" t="s">
        <v>251</v>
      </c>
      <c r="B185" s="55" t="s">
        <v>305</v>
      </c>
      <c r="C185" s="56" t="s">
        <v>168</v>
      </c>
      <c r="D185" s="57">
        <v>4843618</v>
      </c>
      <c r="E185" s="58">
        <v>0</v>
      </c>
      <c r="F185" s="50">
        <f t="shared" si="17"/>
        <v>0</v>
      </c>
      <c r="G185" s="51">
        <f t="shared" si="16"/>
        <v>4843618</v>
      </c>
      <c r="H185" s="56"/>
      <c r="I185" s="57"/>
      <c r="J185" s="78"/>
      <c r="K185" s="108"/>
    </row>
    <row r="186" spans="1:11" x14ac:dyDescent="0.25">
      <c r="A186" s="54" t="s">
        <v>252</v>
      </c>
      <c r="B186" s="55" t="s">
        <v>288</v>
      </c>
      <c r="C186" s="56" t="s">
        <v>169</v>
      </c>
      <c r="D186" s="57">
        <v>8072719</v>
      </c>
      <c r="E186" s="58">
        <v>0</v>
      </c>
      <c r="F186" s="50">
        <v>0</v>
      </c>
      <c r="G186" s="51">
        <f t="shared" si="16"/>
        <v>8072719</v>
      </c>
      <c r="H186" s="56"/>
      <c r="I186" s="57"/>
      <c r="J186" s="78"/>
      <c r="K186" s="108"/>
    </row>
    <row r="187" spans="1:11" x14ac:dyDescent="0.25">
      <c r="A187" s="54" t="s">
        <v>253</v>
      </c>
      <c r="B187" s="55" t="s">
        <v>280</v>
      </c>
      <c r="C187" s="56" t="s">
        <v>106</v>
      </c>
      <c r="D187" s="57">
        <v>21190899</v>
      </c>
      <c r="E187" s="58">
        <v>0</v>
      </c>
      <c r="F187" s="50">
        <v>0</v>
      </c>
      <c r="G187" s="51">
        <f t="shared" si="16"/>
        <v>21190899</v>
      </c>
      <c r="H187" s="56"/>
      <c r="I187" s="57"/>
      <c r="J187" s="78"/>
      <c r="K187" s="108"/>
    </row>
    <row r="188" spans="1:11" x14ac:dyDescent="0.25">
      <c r="A188" s="54" t="s">
        <v>254</v>
      </c>
      <c r="B188" s="55" t="s">
        <v>306</v>
      </c>
      <c r="C188" s="56" t="s">
        <v>307</v>
      </c>
      <c r="D188" s="57">
        <v>2522475</v>
      </c>
      <c r="E188" s="58">
        <v>0</v>
      </c>
      <c r="F188" s="50">
        <v>0</v>
      </c>
      <c r="G188" s="51">
        <f t="shared" si="16"/>
        <v>2522475</v>
      </c>
      <c r="H188" s="56"/>
      <c r="I188" s="57"/>
      <c r="J188" s="78"/>
      <c r="K188" s="108"/>
    </row>
    <row r="189" spans="1:11" x14ac:dyDescent="0.25">
      <c r="A189" s="54" t="s">
        <v>277</v>
      </c>
      <c r="B189" s="55" t="s">
        <v>225</v>
      </c>
      <c r="C189" s="56" t="s">
        <v>74</v>
      </c>
      <c r="D189" s="57">
        <v>62058000</v>
      </c>
      <c r="E189" s="58">
        <v>0</v>
      </c>
      <c r="F189" s="50">
        <v>0</v>
      </c>
      <c r="G189" s="51">
        <f t="shared" si="16"/>
        <v>62058000</v>
      </c>
      <c r="H189" s="56"/>
      <c r="I189" s="57"/>
      <c r="J189" s="78"/>
      <c r="K189" s="108"/>
    </row>
    <row r="190" spans="1:11" x14ac:dyDescent="0.25">
      <c r="A190" s="54" t="s">
        <v>279</v>
      </c>
      <c r="B190" s="55" t="s">
        <v>238</v>
      </c>
      <c r="C190" s="56" t="s">
        <v>68</v>
      </c>
      <c r="D190" s="57">
        <v>23175000</v>
      </c>
      <c r="E190" s="58">
        <v>0</v>
      </c>
      <c r="F190" s="50">
        <f t="shared" ref="F190:F197" si="18">E190/D190*100</f>
        <v>0</v>
      </c>
      <c r="G190" s="51">
        <f t="shared" si="16"/>
        <v>23175000</v>
      </c>
      <c r="H190" s="56"/>
      <c r="I190" s="57"/>
      <c r="J190" s="78"/>
      <c r="K190" s="108"/>
    </row>
    <row r="191" spans="1:11" x14ac:dyDescent="0.25">
      <c r="A191" s="36">
        <v>31</v>
      </c>
      <c r="B191" s="37" t="s">
        <v>339</v>
      </c>
      <c r="C191" s="38" t="s">
        <v>30</v>
      </c>
      <c r="D191" s="39">
        <f>SUM(D192:D205)</f>
        <v>440135405</v>
      </c>
      <c r="E191" s="39">
        <f>SUM(E192:E205)</f>
        <v>3143000</v>
      </c>
      <c r="F191" s="41">
        <f t="shared" si="18"/>
        <v>0.71409842614229135</v>
      </c>
      <c r="G191" s="68">
        <f>SUM(G192:G205)</f>
        <v>436992405</v>
      </c>
      <c r="H191" s="120"/>
      <c r="I191" s="43"/>
      <c r="J191" s="44"/>
      <c r="K191" s="108"/>
    </row>
    <row r="192" spans="1:11" x14ac:dyDescent="0.25">
      <c r="A192" s="54" t="s">
        <v>194</v>
      </c>
      <c r="B192" s="55" t="s">
        <v>195</v>
      </c>
      <c r="C192" s="56" t="s">
        <v>48</v>
      </c>
      <c r="D192" s="57">
        <v>15294500</v>
      </c>
      <c r="E192" s="58">
        <v>0</v>
      </c>
      <c r="F192" s="50">
        <f t="shared" si="18"/>
        <v>0</v>
      </c>
      <c r="G192" s="51">
        <f t="shared" ref="G192:G197" si="19">D192-E192</f>
        <v>15294500</v>
      </c>
      <c r="H192" s="59"/>
      <c r="I192" s="59"/>
      <c r="J192" s="78"/>
      <c r="K192" s="108"/>
    </row>
    <row r="193" spans="1:11" x14ac:dyDescent="0.25">
      <c r="A193" s="54" t="s">
        <v>196</v>
      </c>
      <c r="B193" s="55" t="s">
        <v>197</v>
      </c>
      <c r="C193" s="56" t="s">
        <v>49</v>
      </c>
      <c r="D193" s="57">
        <v>41283355</v>
      </c>
      <c r="E193" s="58">
        <v>0</v>
      </c>
      <c r="F193" s="50">
        <f t="shared" si="18"/>
        <v>0</v>
      </c>
      <c r="G193" s="51">
        <f t="shared" si="19"/>
        <v>41283355</v>
      </c>
      <c r="H193" s="59"/>
      <c r="I193" s="59"/>
      <c r="J193" s="78"/>
      <c r="K193" s="108"/>
    </row>
    <row r="194" spans="1:11" s="103" customFormat="1" x14ac:dyDescent="0.25">
      <c r="A194" s="54" t="s">
        <v>200</v>
      </c>
      <c r="B194" s="55" t="s">
        <v>235</v>
      </c>
      <c r="C194" s="56" t="s">
        <v>72</v>
      </c>
      <c r="D194" s="57">
        <v>330000</v>
      </c>
      <c r="E194" s="58">
        <v>0</v>
      </c>
      <c r="F194" s="50">
        <f t="shared" si="18"/>
        <v>0</v>
      </c>
      <c r="G194" s="51">
        <f t="shared" si="19"/>
        <v>330000</v>
      </c>
      <c r="H194" s="59"/>
      <c r="I194" s="59"/>
      <c r="J194" s="78"/>
      <c r="K194" s="104"/>
    </row>
    <row r="195" spans="1:11" s="103" customFormat="1" x14ac:dyDescent="0.25">
      <c r="A195" s="54" t="s">
        <v>202</v>
      </c>
      <c r="B195" s="55" t="s">
        <v>237</v>
      </c>
      <c r="C195" s="56" t="s">
        <v>63</v>
      </c>
      <c r="D195" s="57">
        <v>109700000</v>
      </c>
      <c r="E195" s="58">
        <v>0</v>
      </c>
      <c r="F195" s="50">
        <f t="shared" si="18"/>
        <v>0</v>
      </c>
      <c r="G195" s="51">
        <f t="shared" si="19"/>
        <v>109700000</v>
      </c>
      <c r="H195" s="59"/>
      <c r="I195" s="59"/>
      <c r="J195" s="78"/>
      <c r="K195" s="104"/>
    </row>
    <row r="196" spans="1:11" x14ac:dyDescent="0.25">
      <c r="A196" s="54" t="s">
        <v>204</v>
      </c>
      <c r="B196" s="55" t="s">
        <v>231</v>
      </c>
      <c r="C196" s="56" t="s">
        <v>64</v>
      </c>
      <c r="D196" s="57">
        <v>13550000</v>
      </c>
      <c r="E196" s="58">
        <v>0</v>
      </c>
      <c r="F196" s="50">
        <f t="shared" si="18"/>
        <v>0</v>
      </c>
      <c r="G196" s="51">
        <f t="shared" si="19"/>
        <v>13550000</v>
      </c>
      <c r="H196" s="59"/>
      <c r="I196" s="59"/>
      <c r="J196" s="78"/>
      <c r="K196" s="108"/>
    </row>
    <row r="197" spans="1:11" ht="30" x14ac:dyDescent="0.25">
      <c r="A197" s="54" t="s">
        <v>206</v>
      </c>
      <c r="B197" s="55" t="s">
        <v>222</v>
      </c>
      <c r="C197" s="56" t="s">
        <v>65</v>
      </c>
      <c r="D197" s="57">
        <v>149000000</v>
      </c>
      <c r="E197" s="58">
        <v>0</v>
      </c>
      <c r="F197" s="50">
        <f t="shared" si="18"/>
        <v>0</v>
      </c>
      <c r="G197" s="51">
        <f t="shared" si="19"/>
        <v>149000000</v>
      </c>
      <c r="H197" s="59"/>
      <c r="I197" s="59"/>
      <c r="J197" s="78"/>
      <c r="K197" s="108"/>
    </row>
    <row r="198" spans="1:11" x14ac:dyDescent="0.25">
      <c r="A198" s="54" t="s">
        <v>208</v>
      </c>
      <c r="B198" s="55" t="s">
        <v>270</v>
      </c>
      <c r="C198" s="56" t="s">
        <v>102</v>
      </c>
      <c r="D198" s="57">
        <v>15000000</v>
      </c>
      <c r="E198" s="58">
        <v>0</v>
      </c>
      <c r="F198" s="50">
        <f t="shared" ref="F198:F199" si="20">E198/D198*100</f>
        <v>0</v>
      </c>
      <c r="G198" s="51">
        <f t="shared" ref="G198:G199" si="21">D198-E198</f>
        <v>15000000</v>
      </c>
      <c r="H198" s="59"/>
      <c r="I198" s="59"/>
      <c r="J198" s="78"/>
      <c r="K198" s="108"/>
    </row>
    <row r="199" spans="1:11" x14ac:dyDescent="0.25">
      <c r="A199" s="54" t="s">
        <v>210</v>
      </c>
      <c r="B199" s="55" t="s">
        <v>286</v>
      </c>
      <c r="C199" s="56" t="s">
        <v>166</v>
      </c>
      <c r="D199" s="57">
        <v>12000000</v>
      </c>
      <c r="E199" s="58">
        <v>0</v>
      </c>
      <c r="F199" s="50">
        <f t="shared" si="20"/>
        <v>0</v>
      </c>
      <c r="G199" s="51">
        <f t="shared" si="21"/>
        <v>12000000</v>
      </c>
      <c r="H199" s="59"/>
      <c r="I199" s="59"/>
      <c r="J199" s="78"/>
      <c r="K199" s="108"/>
    </row>
    <row r="200" spans="1:11" x14ac:dyDescent="0.25">
      <c r="A200" s="54" t="s">
        <v>212</v>
      </c>
      <c r="B200" s="55" t="s">
        <v>283</v>
      </c>
      <c r="C200" s="56" t="s">
        <v>105</v>
      </c>
      <c r="D200" s="57">
        <v>4000000</v>
      </c>
      <c r="E200" s="58">
        <v>0</v>
      </c>
      <c r="F200" s="50">
        <f>E200/D200*100</f>
        <v>0</v>
      </c>
      <c r="G200" s="51">
        <f>D200-E200</f>
        <v>4000000</v>
      </c>
      <c r="H200" s="59"/>
      <c r="I200" s="59"/>
      <c r="J200" s="78"/>
      <c r="K200" s="108"/>
    </row>
    <row r="201" spans="1:11" x14ac:dyDescent="0.25">
      <c r="A201" s="54" t="s">
        <v>214</v>
      </c>
      <c r="B201" s="55" t="s">
        <v>273</v>
      </c>
      <c r="C201" s="56" t="s">
        <v>100</v>
      </c>
      <c r="D201" s="57">
        <v>145000</v>
      </c>
      <c r="E201" s="58">
        <v>0</v>
      </c>
      <c r="F201" s="50">
        <f>E201/D201*100</f>
        <v>0</v>
      </c>
      <c r="G201" s="51">
        <f>D201-E201</f>
        <v>145000</v>
      </c>
      <c r="H201" s="59"/>
      <c r="I201" s="59"/>
      <c r="J201" s="78"/>
      <c r="K201" s="108"/>
    </row>
    <row r="202" spans="1:11" x14ac:dyDescent="0.25">
      <c r="A202" s="54" t="s">
        <v>216</v>
      </c>
      <c r="B202" s="55" t="s">
        <v>268</v>
      </c>
      <c r="C202" s="56" t="s">
        <v>66</v>
      </c>
      <c r="D202" s="57">
        <v>16363600</v>
      </c>
      <c r="E202" s="58">
        <v>0</v>
      </c>
      <c r="F202" s="50">
        <f>E202/D202*100</f>
        <v>0</v>
      </c>
      <c r="G202" s="51">
        <f>D202-E202</f>
        <v>16363600</v>
      </c>
      <c r="H202" s="106"/>
      <c r="I202" s="106"/>
      <c r="J202" s="78"/>
      <c r="K202" s="108"/>
    </row>
    <row r="203" spans="1:11" x14ac:dyDescent="0.25">
      <c r="A203" s="54" t="s">
        <v>218</v>
      </c>
      <c r="B203" s="55" t="s">
        <v>276</v>
      </c>
      <c r="C203" s="56" t="s">
        <v>128</v>
      </c>
      <c r="D203" s="57">
        <v>8235000</v>
      </c>
      <c r="E203" s="58">
        <v>0</v>
      </c>
      <c r="F203" s="50">
        <f t="shared" ref="F203" si="22">E203/D203*100</f>
        <v>0</v>
      </c>
      <c r="G203" s="51">
        <f t="shared" ref="G203" si="23">D203-E203</f>
        <v>8235000</v>
      </c>
      <c r="H203" s="106"/>
      <c r="I203" s="106"/>
      <c r="J203" s="78"/>
      <c r="K203" s="108"/>
    </row>
    <row r="204" spans="1:11" x14ac:dyDescent="0.25">
      <c r="A204" s="54" t="s">
        <v>220</v>
      </c>
      <c r="B204" s="55" t="s">
        <v>225</v>
      </c>
      <c r="C204" s="56" t="s">
        <v>74</v>
      </c>
      <c r="D204" s="57">
        <v>51483950</v>
      </c>
      <c r="E204" s="58">
        <v>2243000</v>
      </c>
      <c r="F204" s="50">
        <f t="shared" ref="F204:F215" si="24">E204/D204*100</f>
        <v>4.356697572738689</v>
      </c>
      <c r="G204" s="51">
        <f>D204-E204</f>
        <v>49240950</v>
      </c>
      <c r="H204" s="106"/>
      <c r="I204" s="106"/>
      <c r="J204" s="78"/>
      <c r="K204" s="108"/>
    </row>
    <row r="205" spans="1:11" x14ac:dyDescent="0.25">
      <c r="A205" s="54" t="s">
        <v>251</v>
      </c>
      <c r="B205" s="55" t="s">
        <v>238</v>
      </c>
      <c r="C205" s="56" t="s">
        <v>68</v>
      </c>
      <c r="D205" s="57">
        <v>3750000</v>
      </c>
      <c r="E205" s="58">
        <v>900000</v>
      </c>
      <c r="F205" s="50">
        <f t="shared" si="24"/>
        <v>24</v>
      </c>
      <c r="G205" s="51">
        <f>D205-E205</f>
        <v>2850000</v>
      </c>
      <c r="H205" s="106"/>
      <c r="I205" s="106"/>
      <c r="J205" s="78"/>
      <c r="K205" s="108"/>
    </row>
    <row r="206" spans="1:11" x14ac:dyDescent="0.25">
      <c r="A206" s="36">
        <v>32</v>
      </c>
      <c r="B206" s="37" t="s">
        <v>340</v>
      </c>
      <c r="C206" s="38" t="s">
        <v>31</v>
      </c>
      <c r="D206" s="39">
        <f>SUM(D207:D214)</f>
        <v>218256750</v>
      </c>
      <c r="E206" s="39">
        <f>SUM(E207:E214)</f>
        <v>0</v>
      </c>
      <c r="F206" s="41">
        <f t="shared" si="24"/>
        <v>0</v>
      </c>
      <c r="G206" s="68">
        <f>SUM(G207:G214)</f>
        <v>218256750</v>
      </c>
      <c r="H206" s="120"/>
      <c r="I206" s="43"/>
      <c r="J206" s="44"/>
      <c r="K206" s="108"/>
    </row>
    <row r="207" spans="1:11" x14ac:dyDescent="0.25">
      <c r="A207" s="54" t="s">
        <v>194</v>
      </c>
      <c r="B207" s="55" t="s">
        <v>195</v>
      </c>
      <c r="C207" s="56" t="s">
        <v>48</v>
      </c>
      <c r="D207" s="57">
        <v>8644750</v>
      </c>
      <c r="E207" s="58">
        <v>0</v>
      </c>
      <c r="F207" s="50">
        <f t="shared" si="24"/>
        <v>0</v>
      </c>
      <c r="G207" s="51">
        <f t="shared" ref="G207:G214" si="25">D207-E207</f>
        <v>8644750</v>
      </c>
      <c r="H207" s="59"/>
      <c r="I207" s="59"/>
      <c r="J207" s="78"/>
      <c r="K207" s="108"/>
    </row>
    <row r="208" spans="1:11" x14ac:dyDescent="0.25">
      <c r="A208" s="54" t="s">
        <v>196</v>
      </c>
      <c r="B208" s="55" t="s">
        <v>235</v>
      </c>
      <c r="C208" s="56" t="s">
        <v>72</v>
      </c>
      <c r="D208" s="57">
        <v>275000</v>
      </c>
      <c r="E208" s="58">
        <v>0</v>
      </c>
      <c r="F208" s="50">
        <f t="shared" si="24"/>
        <v>0</v>
      </c>
      <c r="G208" s="51">
        <f t="shared" si="25"/>
        <v>275000</v>
      </c>
      <c r="H208" s="59"/>
      <c r="I208" s="59"/>
      <c r="J208" s="78"/>
      <c r="K208" s="108"/>
    </row>
    <row r="209" spans="1:11" x14ac:dyDescent="0.25">
      <c r="A209" s="54" t="s">
        <v>200</v>
      </c>
      <c r="B209" s="55" t="s">
        <v>237</v>
      </c>
      <c r="C209" s="56" t="s">
        <v>63</v>
      </c>
      <c r="D209" s="57">
        <v>13500000</v>
      </c>
      <c r="E209" s="58">
        <v>0</v>
      </c>
      <c r="F209" s="50">
        <f t="shared" si="24"/>
        <v>0</v>
      </c>
      <c r="G209" s="51">
        <f t="shared" si="25"/>
        <v>13500000</v>
      </c>
      <c r="H209" s="59"/>
      <c r="I209" s="59"/>
      <c r="J209" s="78"/>
      <c r="K209" s="108"/>
    </row>
    <row r="210" spans="1:11" x14ac:dyDescent="0.25">
      <c r="A210" s="54" t="s">
        <v>202</v>
      </c>
      <c r="B210" s="55" t="s">
        <v>231</v>
      </c>
      <c r="C210" s="56" t="s">
        <v>154</v>
      </c>
      <c r="D210" s="57">
        <v>2100000</v>
      </c>
      <c r="E210" s="58">
        <v>0</v>
      </c>
      <c r="F210" s="50">
        <f t="shared" si="24"/>
        <v>0</v>
      </c>
      <c r="G210" s="51">
        <f t="shared" si="25"/>
        <v>2100000</v>
      </c>
      <c r="H210" s="59"/>
      <c r="I210" s="59"/>
      <c r="J210" s="78"/>
      <c r="K210" s="108"/>
    </row>
    <row r="211" spans="1:11" ht="30" x14ac:dyDescent="0.25">
      <c r="A211" s="54" t="s">
        <v>204</v>
      </c>
      <c r="B211" s="55" t="s">
        <v>222</v>
      </c>
      <c r="C211" s="56" t="s">
        <v>65</v>
      </c>
      <c r="D211" s="57">
        <v>10550000</v>
      </c>
      <c r="E211" s="58">
        <v>0</v>
      </c>
      <c r="F211" s="50">
        <f t="shared" si="24"/>
        <v>0</v>
      </c>
      <c r="G211" s="51">
        <f t="shared" si="25"/>
        <v>10550000</v>
      </c>
      <c r="H211" s="59"/>
      <c r="I211" s="59"/>
      <c r="J211" s="78"/>
      <c r="K211" s="108"/>
    </row>
    <row r="212" spans="1:11" x14ac:dyDescent="0.25">
      <c r="A212" s="54" t="s">
        <v>206</v>
      </c>
      <c r="B212" s="55" t="s">
        <v>245</v>
      </c>
      <c r="C212" s="56" t="s">
        <v>83</v>
      </c>
      <c r="D212" s="57">
        <v>150000000</v>
      </c>
      <c r="E212" s="58">
        <v>0</v>
      </c>
      <c r="F212" s="50">
        <f t="shared" si="24"/>
        <v>0</v>
      </c>
      <c r="G212" s="51">
        <f t="shared" si="25"/>
        <v>150000000</v>
      </c>
      <c r="H212" s="59"/>
      <c r="I212" s="59"/>
      <c r="J212" s="78"/>
      <c r="K212" s="108"/>
    </row>
    <row r="213" spans="1:11" x14ac:dyDescent="0.25">
      <c r="A213" s="54" t="s">
        <v>208</v>
      </c>
      <c r="B213" s="55" t="s">
        <v>225</v>
      </c>
      <c r="C213" s="56" t="s">
        <v>74</v>
      </c>
      <c r="D213" s="57">
        <v>24187000</v>
      </c>
      <c r="E213" s="58">
        <v>0</v>
      </c>
      <c r="F213" s="50">
        <f t="shared" si="24"/>
        <v>0</v>
      </c>
      <c r="G213" s="51">
        <f t="shared" si="25"/>
        <v>24187000</v>
      </c>
      <c r="H213" s="59"/>
      <c r="I213" s="59"/>
      <c r="J213" s="78"/>
      <c r="K213" s="108"/>
    </row>
    <row r="214" spans="1:11" x14ac:dyDescent="0.25">
      <c r="A214" s="70" t="s">
        <v>210</v>
      </c>
      <c r="B214" s="71" t="s">
        <v>238</v>
      </c>
      <c r="C214" s="72" t="s">
        <v>68</v>
      </c>
      <c r="D214" s="73">
        <v>9000000</v>
      </c>
      <c r="E214" s="58">
        <v>0</v>
      </c>
      <c r="F214" s="75">
        <f t="shared" si="24"/>
        <v>0</v>
      </c>
      <c r="G214" s="76">
        <f t="shared" si="25"/>
        <v>9000000</v>
      </c>
      <c r="H214" s="77"/>
      <c r="I214" s="77"/>
      <c r="J214" s="79"/>
      <c r="K214" s="108"/>
    </row>
    <row r="215" spans="1:11" x14ac:dyDescent="0.25">
      <c r="A215" s="36">
        <v>33</v>
      </c>
      <c r="B215" s="37" t="s">
        <v>341</v>
      </c>
      <c r="C215" s="38" t="s">
        <v>32</v>
      </c>
      <c r="D215" s="39">
        <f>SUM(D216:D220)</f>
        <v>238855169</v>
      </c>
      <c r="E215" s="39">
        <f>SUM(E216:E220)</f>
        <v>0</v>
      </c>
      <c r="F215" s="41">
        <f t="shared" si="24"/>
        <v>0</v>
      </c>
      <c r="G215" s="39">
        <f>SUM(G216:G220)</f>
        <v>238855169</v>
      </c>
      <c r="H215" s="120"/>
      <c r="I215" s="43"/>
      <c r="J215" s="44"/>
      <c r="K215" s="108"/>
    </row>
    <row r="216" spans="1:11" x14ac:dyDescent="0.25">
      <c r="A216" s="54" t="s">
        <v>194</v>
      </c>
      <c r="B216" s="55" t="s">
        <v>195</v>
      </c>
      <c r="C216" s="56" t="s">
        <v>48</v>
      </c>
      <c r="D216" s="57">
        <v>5947069</v>
      </c>
      <c r="E216" s="58">
        <v>0</v>
      </c>
      <c r="F216" s="50">
        <v>0</v>
      </c>
      <c r="G216" s="51">
        <f>D216-E216</f>
        <v>5947069</v>
      </c>
      <c r="H216" s="59"/>
      <c r="I216" s="59"/>
      <c r="J216" s="78"/>
      <c r="K216" s="108"/>
    </row>
    <row r="217" spans="1:11" x14ac:dyDescent="0.25">
      <c r="A217" s="54" t="s">
        <v>196</v>
      </c>
      <c r="B217" s="55" t="s">
        <v>197</v>
      </c>
      <c r="C217" s="56" t="s">
        <v>49</v>
      </c>
      <c r="D217" s="57">
        <v>202938100</v>
      </c>
      <c r="E217" s="58">
        <v>0</v>
      </c>
      <c r="F217" s="50">
        <f>E217/D217*100</f>
        <v>0</v>
      </c>
      <c r="G217" s="51">
        <f>D217-E217</f>
        <v>202938100</v>
      </c>
      <c r="H217" s="59"/>
      <c r="I217" s="59"/>
      <c r="J217" s="78"/>
      <c r="K217" s="108"/>
    </row>
    <row r="218" spans="1:11" x14ac:dyDescent="0.25">
      <c r="A218" s="54" t="s">
        <v>200</v>
      </c>
      <c r="B218" s="55" t="s">
        <v>235</v>
      </c>
      <c r="C218" s="56" t="s">
        <v>72</v>
      </c>
      <c r="D218" s="57">
        <v>220000</v>
      </c>
      <c r="E218" s="58">
        <v>0</v>
      </c>
      <c r="F218" s="50">
        <f>E218/D218*100</f>
        <v>0</v>
      </c>
      <c r="G218" s="51">
        <f>D218-E218</f>
        <v>220000</v>
      </c>
      <c r="H218" s="59"/>
      <c r="I218" s="59"/>
      <c r="J218" s="78"/>
      <c r="K218" s="108"/>
    </row>
    <row r="219" spans="1:11" x14ac:dyDescent="0.25">
      <c r="A219" s="81" t="s">
        <v>202</v>
      </c>
      <c r="B219" s="82" t="s">
        <v>273</v>
      </c>
      <c r="C219" s="83" t="s">
        <v>100</v>
      </c>
      <c r="D219" s="84">
        <v>80000</v>
      </c>
      <c r="E219" s="58">
        <v>0</v>
      </c>
      <c r="F219" s="50">
        <f>E219/D219*100</f>
        <v>0</v>
      </c>
      <c r="G219" s="51">
        <f>D219-E219</f>
        <v>80000</v>
      </c>
      <c r="H219" s="88"/>
      <c r="I219" s="88"/>
      <c r="J219" s="89"/>
      <c r="K219" s="108"/>
    </row>
    <row r="220" spans="1:11" s="103" customFormat="1" x14ac:dyDescent="0.25">
      <c r="A220" s="70" t="s">
        <v>204</v>
      </c>
      <c r="B220" s="71" t="s">
        <v>225</v>
      </c>
      <c r="C220" s="72" t="s">
        <v>74</v>
      </c>
      <c r="D220" s="73">
        <v>29670000</v>
      </c>
      <c r="E220" s="74">
        <v>0</v>
      </c>
      <c r="F220" s="75">
        <f t="shared" ref="F220:F240" si="26">E220/D220*100</f>
        <v>0</v>
      </c>
      <c r="G220" s="76">
        <f>D220-E220</f>
        <v>29670000</v>
      </c>
      <c r="H220" s="77"/>
      <c r="I220" s="77"/>
      <c r="J220" s="79"/>
      <c r="K220" s="104"/>
    </row>
    <row r="221" spans="1:11" x14ac:dyDescent="0.25">
      <c r="A221" s="91" t="s">
        <v>119</v>
      </c>
      <c r="B221" s="92" t="s">
        <v>284</v>
      </c>
      <c r="C221" s="93" t="s">
        <v>185</v>
      </c>
      <c r="D221" s="94">
        <f>D222+D234+D244</f>
        <v>2464906700</v>
      </c>
      <c r="E221" s="94">
        <f>E222+E234+E244</f>
        <v>106004450</v>
      </c>
      <c r="F221" s="96">
        <f t="shared" si="26"/>
        <v>4.3005461423752873</v>
      </c>
      <c r="G221" s="94">
        <f>G222+G234+G244</f>
        <v>2358902250</v>
      </c>
      <c r="H221" s="118"/>
      <c r="I221" s="118"/>
      <c r="J221" s="99"/>
      <c r="K221" s="108"/>
    </row>
    <row r="222" spans="1:11" s="103" customFormat="1" x14ac:dyDescent="0.25">
      <c r="A222" s="36">
        <v>34</v>
      </c>
      <c r="B222" s="37" t="s">
        <v>342</v>
      </c>
      <c r="C222" s="38" t="s">
        <v>33</v>
      </c>
      <c r="D222" s="39">
        <f>SUM(D223:D233)</f>
        <v>509698900</v>
      </c>
      <c r="E222" s="39">
        <f>SUM(E223:E233)</f>
        <v>66260000</v>
      </c>
      <c r="F222" s="42">
        <f t="shared" si="26"/>
        <v>12.999831861516672</v>
      </c>
      <c r="G222" s="39">
        <f>SUM(G223:G233)</f>
        <v>443438900</v>
      </c>
      <c r="H222" s="134"/>
      <c r="I222" s="43"/>
      <c r="J222" s="44"/>
      <c r="K222" s="104"/>
    </row>
    <row r="223" spans="1:11" s="103" customFormat="1" x14ac:dyDescent="0.25">
      <c r="A223" s="54" t="s">
        <v>194</v>
      </c>
      <c r="B223" s="55" t="s">
        <v>195</v>
      </c>
      <c r="C223" s="56" t="s">
        <v>48</v>
      </c>
      <c r="D223" s="57">
        <v>12626300</v>
      </c>
      <c r="E223" s="58">
        <v>1850000</v>
      </c>
      <c r="F223" s="50">
        <f t="shared" si="26"/>
        <v>14.651956630208375</v>
      </c>
      <c r="G223" s="51">
        <f t="shared" ref="G223:G233" si="27">D223-E223</f>
        <v>10776300</v>
      </c>
      <c r="H223" s="59"/>
      <c r="I223" s="59"/>
      <c r="J223" s="78"/>
      <c r="K223" s="104"/>
    </row>
    <row r="224" spans="1:11" s="103" customFormat="1" x14ac:dyDescent="0.25">
      <c r="A224" s="54" t="s">
        <v>196</v>
      </c>
      <c r="B224" s="55" t="s">
        <v>197</v>
      </c>
      <c r="C224" s="56" t="s">
        <v>378</v>
      </c>
      <c r="D224" s="57">
        <v>10101600</v>
      </c>
      <c r="E224" s="58">
        <v>1050000</v>
      </c>
      <c r="F224" s="50">
        <f t="shared" si="26"/>
        <v>10.394392967450701</v>
      </c>
      <c r="G224" s="51">
        <f t="shared" si="27"/>
        <v>9051600</v>
      </c>
      <c r="H224" s="59"/>
      <c r="I224" s="59"/>
      <c r="J224" s="78"/>
      <c r="K224" s="104"/>
    </row>
    <row r="225" spans="1:11" x14ac:dyDescent="0.25">
      <c r="A225" s="54" t="s">
        <v>200</v>
      </c>
      <c r="B225" s="55" t="s">
        <v>235</v>
      </c>
      <c r="C225" s="56" t="s">
        <v>72</v>
      </c>
      <c r="D225" s="57">
        <v>836000</v>
      </c>
      <c r="E225" s="58">
        <v>440000</v>
      </c>
      <c r="F225" s="50">
        <f t="shared" si="26"/>
        <v>52.631578947368418</v>
      </c>
      <c r="G225" s="51">
        <f t="shared" si="27"/>
        <v>396000</v>
      </c>
      <c r="H225" s="106"/>
      <c r="I225" s="106"/>
      <c r="J225" s="78"/>
      <c r="K225" s="108"/>
    </row>
    <row r="226" spans="1:11" x14ac:dyDescent="0.25">
      <c r="A226" s="54" t="s">
        <v>202</v>
      </c>
      <c r="B226" s="55" t="s">
        <v>237</v>
      </c>
      <c r="C226" s="56" t="s">
        <v>63</v>
      </c>
      <c r="D226" s="57">
        <v>111620000</v>
      </c>
      <c r="E226" s="58">
        <v>24475000</v>
      </c>
      <c r="F226" s="50">
        <f t="shared" si="26"/>
        <v>21.927074001075077</v>
      </c>
      <c r="G226" s="51">
        <f t="shared" si="27"/>
        <v>87145000</v>
      </c>
      <c r="H226" s="59"/>
      <c r="I226" s="59"/>
      <c r="J226" s="78"/>
      <c r="K226" s="108"/>
    </row>
    <row r="227" spans="1:11" x14ac:dyDescent="0.25">
      <c r="A227" s="54" t="s">
        <v>204</v>
      </c>
      <c r="B227" s="55" t="s">
        <v>231</v>
      </c>
      <c r="C227" s="56" t="s">
        <v>379</v>
      </c>
      <c r="D227" s="57">
        <v>2750000</v>
      </c>
      <c r="E227" s="58">
        <v>0</v>
      </c>
      <c r="F227" s="50">
        <f t="shared" si="26"/>
        <v>0</v>
      </c>
      <c r="G227" s="51">
        <f t="shared" si="27"/>
        <v>2750000</v>
      </c>
      <c r="H227" s="59"/>
      <c r="I227" s="59"/>
      <c r="J227" s="78"/>
      <c r="K227" s="108"/>
    </row>
    <row r="228" spans="1:11" ht="30" x14ac:dyDescent="0.25">
      <c r="A228" s="54" t="s">
        <v>206</v>
      </c>
      <c r="B228" s="55" t="s">
        <v>222</v>
      </c>
      <c r="C228" s="56" t="s">
        <v>380</v>
      </c>
      <c r="D228" s="57">
        <v>70800000</v>
      </c>
      <c r="E228" s="58">
        <v>18650000</v>
      </c>
      <c r="F228" s="50">
        <f t="shared" si="26"/>
        <v>26.341807909604519</v>
      </c>
      <c r="G228" s="51">
        <f t="shared" si="27"/>
        <v>52150000</v>
      </c>
      <c r="H228" s="59"/>
      <c r="I228" s="59"/>
      <c r="J228" s="78"/>
      <c r="K228" s="108"/>
    </row>
    <row r="229" spans="1:11" ht="30" x14ac:dyDescent="0.25">
      <c r="A229" s="54" t="s">
        <v>208</v>
      </c>
      <c r="B229" s="55" t="s">
        <v>267</v>
      </c>
      <c r="C229" s="56" t="s">
        <v>99</v>
      </c>
      <c r="D229" s="57">
        <v>89600000</v>
      </c>
      <c r="E229" s="58">
        <v>0</v>
      </c>
      <c r="F229" s="50">
        <f t="shared" si="26"/>
        <v>0</v>
      </c>
      <c r="G229" s="51">
        <f t="shared" si="27"/>
        <v>89600000</v>
      </c>
      <c r="H229" s="59"/>
      <c r="I229" s="59"/>
      <c r="J229" s="78"/>
      <c r="K229" s="108"/>
    </row>
    <row r="230" spans="1:11" x14ac:dyDescent="0.25">
      <c r="A230" s="54" t="s">
        <v>210</v>
      </c>
      <c r="B230" s="55" t="s">
        <v>255</v>
      </c>
      <c r="C230" s="56" t="s">
        <v>88</v>
      </c>
      <c r="D230" s="57">
        <v>136600000</v>
      </c>
      <c r="E230" s="58">
        <v>0</v>
      </c>
      <c r="F230" s="50">
        <f t="shared" si="26"/>
        <v>0</v>
      </c>
      <c r="G230" s="51">
        <f t="shared" si="27"/>
        <v>136600000</v>
      </c>
      <c r="H230" s="59"/>
      <c r="I230" s="59"/>
      <c r="J230" s="78"/>
      <c r="K230" s="108"/>
    </row>
    <row r="231" spans="1:11" x14ac:dyDescent="0.25">
      <c r="A231" s="54" t="s">
        <v>212</v>
      </c>
      <c r="B231" s="55" t="s">
        <v>272</v>
      </c>
      <c r="C231" s="56" t="s">
        <v>157</v>
      </c>
      <c r="D231" s="57">
        <v>13800000</v>
      </c>
      <c r="E231" s="58">
        <v>2550000</v>
      </c>
      <c r="F231" s="50">
        <f t="shared" si="26"/>
        <v>18.478260869565215</v>
      </c>
      <c r="G231" s="51">
        <f t="shared" si="27"/>
        <v>11250000</v>
      </c>
      <c r="H231" s="121"/>
      <c r="I231" s="121"/>
      <c r="J231" s="122"/>
      <c r="K231" s="108"/>
    </row>
    <row r="232" spans="1:11" x14ac:dyDescent="0.25">
      <c r="A232" s="54" t="s">
        <v>214</v>
      </c>
      <c r="B232" s="55" t="s">
        <v>225</v>
      </c>
      <c r="C232" s="56" t="s">
        <v>74</v>
      </c>
      <c r="D232" s="57">
        <v>39965000</v>
      </c>
      <c r="E232" s="58">
        <v>14095000</v>
      </c>
      <c r="F232" s="50">
        <f t="shared" si="26"/>
        <v>35.268359814837986</v>
      </c>
      <c r="G232" s="51">
        <f t="shared" si="27"/>
        <v>25870000</v>
      </c>
      <c r="H232" s="106"/>
      <c r="I232" s="106"/>
      <c r="J232" s="78"/>
      <c r="K232" s="108"/>
    </row>
    <row r="233" spans="1:11" x14ac:dyDescent="0.25">
      <c r="A233" s="70" t="s">
        <v>216</v>
      </c>
      <c r="B233" s="71" t="s">
        <v>238</v>
      </c>
      <c r="C233" s="72" t="s">
        <v>68</v>
      </c>
      <c r="D233" s="73">
        <v>21000000</v>
      </c>
      <c r="E233" s="74">
        <v>3150000</v>
      </c>
      <c r="F233" s="75">
        <f t="shared" si="26"/>
        <v>15</v>
      </c>
      <c r="G233" s="76">
        <f t="shared" si="27"/>
        <v>17850000</v>
      </c>
      <c r="H233" s="77"/>
      <c r="I233" s="77"/>
      <c r="J233" s="79"/>
      <c r="K233" s="108"/>
    </row>
    <row r="234" spans="1:11" x14ac:dyDescent="0.25">
      <c r="A234" s="36">
        <v>35</v>
      </c>
      <c r="B234" s="37" t="s">
        <v>343</v>
      </c>
      <c r="C234" s="38" t="s">
        <v>34</v>
      </c>
      <c r="D234" s="39">
        <f>SUM(D235:D243)</f>
        <v>333160800</v>
      </c>
      <c r="E234" s="39">
        <f>SUM(E235:E243)</f>
        <v>31607000</v>
      </c>
      <c r="F234" s="42">
        <f t="shared" si="26"/>
        <v>9.4870104766227001</v>
      </c>
      <c r="G234" s="39">
        <f>SUM(G235:G243)</f>
        <v>301553800</v>
      </c>
      <c r="H234" s="134"/>
      <c r="I234" s="43"/>
      <c r="J234" s="44"/>
      <c r="K234" s="108"/>
    </row>
    <row r="235" spans="1:11" x14ac:dyDescent="0.25">
      <c r="A235" s="54" t="s">
        <v>194</v>
      </c>
      <c r="B235" s="55" t="s">
        <v>195</v>
      </c>
      <c r="C235" s="56" t="s">
        <v>48</v>
      </c>
      <c r="D235" s="57">
        <v>6198980</v>
      </c>
      <c r="E235" s="58">
        <v>1450000</v>
      </c>
      <c r="F235" s="50">
        <f t="shared" si="26"/>
        <v>23.390944961913089</v>
      </c>
      <c r="G235" s="51">
        <f t="shared" ref="G235:G243" si="28">D235-E235</f>
        <v>4748980</v>
      </c>
      <c r="H235" s="59"/>
      <c r="I235" s="59"/>
      <c r="J235" s="78"/>
      <c r="K235" s="108"/>
    </row>
    <row r="236" spans="1:11" x14ac:dyDescent="0.25">
      <c r="A236" s="54" t="s">
        <v>196</v>
      </c>
      <c r="B236" s="55" t="s">
        <v>197</v>
      </c>
      <c r="C236" s="56" t="s">
        <v>49</v>
      </c>
      <c r="D236" s="57">
        <v>33086820</v>
      </c>
      <c r="E236" s="58">
        <v>750000</v>
      </c>
      <c r="F236" s="50">
        <f t="shared" si="26"/>
        <v>2.2667636237027313</v>
      </c>
      <c r="G236" s="51">
        <f t="shared" si="28"/>
        <v>32336820</v>
      </c>
      <c r="H236" s="59"/>
      <c r="I236" s="59"/>
      <c r="J236" s="78"/>
      <c r="K236" s="108"/>
    </row>
    <row r="237" spans="1:11" x14ac:dyDescent="0.25">
      <c r="A237" s="54" t="s">
        <v>200</v>
      </c>
      <c r="B237" s="55" t="s">
        <v>235</v>
      </c>
      <c r="C237" s="56" t="s">
        <v>72</v>
      </c>
      <c r="D237" s="57">
        <v>231000</v>
      </c>
      <c r="E237" s="58">
        <v>0</v>
      </c>
      <c r="F237" s="50">
        <f t="shared" si="26"/>
        <v>0</v>
      </c>
      <c r="G237" s="51">
        <f t="shared" si="28"/>
        <v>231000</v>
      </c>
      <c r="H237" s="59"/>
      <c r="I237" s="59"/>
      <c r="J237" s="78"/>
      <c r="K237" s="108"/>
    </row>
    <row r="238" spans="1:11" x14ac:dyDescent="0.25">
      <c r="A238" s="54" t="s">
        <v>202</v>
      </c>
      <c r="B238" s="55" t="s">
        <v>237</v>
      </c>
      <c r="C238" s="56" t="s">
        <v>63</v>
      </c>
      <c r="D238" s="57">
        <v>72975000</v>
      </c>
      <c r="E238" s="58">
        <v>11352000</v>
      </c>
      <c r="F238" s="50">
        <f t="shared" si="26"/>
        <v>15.55601233299075</v>
      </c>
      <c r="G238" s="51">
        <f t="shared" si="28"/>
        <v>61623000</v>
      </c>
      <c r="H238" s="59"/>
      <c r="I238" s="59"/>
      <c r="J238" s="78"/>
      <c r="K238" s="108"/>
    </row>
    <row r="239" spans="1:11" x14ac:dyDescent="0.25">
      <c r="A239" s="54" t="s">
        <v>204</v>
      </c>
      <c r="B239" s="55" t="s">
        <v>231</v>
      </c>
      <c r="C239" s="56" t="s">
        <v>64</v>
      </c>
      <c r="D239" s="57">
        <v>2400000</v>
      </c>
      <c r="E239" s="58">
        <v>0</v>
      </c>
      <c r="F239" s="50">
        <f t="shared" si="26"/>
        <v>0</v>
      </c>
      <c r="G239" s="51">
        <f t="shared" si="28"/>
        <v>2400000</v>
      </c>
      <c r="H239" s="59"/>
      <c r="I239" s="59"/>
      <c r="J239" s="78"/>
      <c r="K239" s="108"/>
    </row>
    <row r="240" spans="1:11" ht="30" x14ac:dyDescent="0.25">
      <c r="A240" s="54" t="s">
        <v>206</v>
      </c>
      <c r="B240" s="55" t="s">
        <v>222</v>
      </c>
      <c r="C240" s="56" t="s">
        <v>65</v>
      </c>
      <c r="D240" s="57">
        <v>127100000</v>
      </c>
      <c r="E240" s="58">
        <v>8800000</v>
      </c>
      <c r="F240" s="50">
        <f t="shared" si="26"/>
        <v>6.9236821400472079</v>
      </c>
      <c r="G240" s="51">
        <f t="shared" si="28"/>
        <v>118300000</v>
      </c>
      <c r="H240" s="59"/>
      <c r="I240" s="59"/>
      <c r="J240" s="78"/>
      <c r="K240" s="108"/>
    </row>
    <row r="241" spans="1:12" x14ac:dyDescent="0.25">
      <c r="A241" s="54" t="s">
        <v>208</v>
      </c>
      <c r="B241" s="55" t="s">
        <v>256</v>
      </c>
      <c r="C241" s="56" t="s">
        <v>89</v>
      </c>
      <c r="D241" s="57">
        <v>5400000</v>
      </c>
      <c r="E241" s="58">
        <v>1350000</v>
      </c>
      <c r="F241" s="50">
        <v>0</v>
      </c>
      <c r="G241" s="51">
        <f t="shared" si="28"/>
        <v>4050000</v>
      </c>
      <c r="H241" s="59"/>
      <c r="I241" s="59"/>
      <c r="J241" s="78"/>
      <c r="K241" s="108"/>
    </row>
    <row r="242" spans="1:12" x14ac:dyDescent="0.25">
      <c r="A242" s="54" t="s">
        <v>210</v>
      </c>
      <c r="B242" s="55" t="s">
        <v>225</v>
      </c>
      <c r="C242" s="56" t="s">
        <v>74</v>
      </c>
      <c r="D242" s="57">
        <v>64019000</v>
      </c>
      <c r="E242" s="58">
        <v>7905000</v>
      </c>
      <c r="F242" s="50">
        <f t="shared" ref="F242:F273" si="29">E242/D242*100</f>
        <v>12.347896718161795</v>
      </c>
      <c r="G242" s="51">
        <f t="shared" si="28"/>
        <v>56114000</v>
      </c>
      <c r="H242" s="106"/>
      <c r="I242" s="106"/>
      <c r="J242" s="78"/>
      <c r="K242" s="108"/>
    </row>
    <row r="243" spans="1:12" x14ac:dyDescent="0.25">
      <c r="A243" s="70" t="s">
        <v>212</v>
      </c>
      <c r="B243" s="71" t="s">
        <v>238</v>
      </c>
      <c r="C243" s="72" t="s">
        <v>68</v>
      </c>
      <c r="D243" s="73">
        <v>21750000</v>
      </c>
      <c r="E243" s="74">
        <v>0</v>
      </c>
      <c r="F243" s="75">
        <f t="shared" si="29"/>
        <v>0</v>
      </c>
      <c r="G243" s="76">
        <f t="shared" si="28"/>
        <v>21750000</v>
      </c>
      <c r="H243" s="77"/>
      <c r="I243" s="77"/>
      <c r="J243" s="79"/>
      <c r="K243" s="108"/>
    </row>
    <row r="244" spans="1:12" x14ac:dyDescent="0.25">
      <c r="A244" s="36">
        <v>36</v>
      </c>
      <c r="B244" s="37" t="s">
        <v>344</v>
      </c>
      <c r="C244" s="38" t="s">
        <v>35</v>
      </c>
      <c r="D244" s="39">
        <f>SUM(D245:D259)</f>
        <v>1622047000</v>
      </c>
      <c r="E244" s="39">
        <f>SUM(E245:E259)</f>
        <v>8137450</v>
      </c>
      <c r="F244" s="42">
        <f t="shared" si="29"/>
        <v>0.5016778182136522</v>
      </c>
      <c r="G244" s="39">
        <f>SUM(G245:G259)</f>
        <v>1613909550</v>
      </c>
      <c r="H244" s="134"/>
      <c r="I244" s="43"/>
      <c r="J244" s="44"/>
      <c r="K244" s="108"/>
    </row>
    <row r="245" spans="1:12" x14ac:dyDescent="0.25">
      <c r="A245" s="54" t="s">
        <v>194</v>
      </c>
      <c r="B245" s="55" t="s">
        <v>195</v>
      </c>
      <c r="C245" s="56" t="s">
        <v>48</v>
      </c>
      <c r="D245" s="57">
        <v>16158240</v>
      </c>
      <c r="E245" s="58">
        <v>1912450</v>
      </c>
      <c r="F245" s="50">
        <f t="shared" si="29"/>
        <v>11.835756864609017</v>
      </c>
      <c r="G245" s="51">
        <f t="shared" ref="G245:G259" si="30">D245-E245</f>
        <v>14245790</v>
      </c>
      <c r="H245" s="59"/>
      <c r="I245" s="59"/>
      <c r="J245" s="78"/>
      <c r="K245" s="108"/>
    </row>
    <row r="246" spans="1:12" x14ac:dyDescent="0.25">
      <c r="A246" s="54" t="s">
        <v>196</v>
      </c>
      <c r="B246" s="55" t="s">
        <v>197</v>
      </c>
      <c r="C246" s="56" t="s">
        <v>49</v>
      </c>
      <c r="D246" s="57">
        <v>14554000</v>
      </c>
      <c r="E246" s="58">
        <v>1225000</v>
      </c>
      <c r="F246" s="50">
        <f t="shared" si="29"/>
        <v>8.4169300535935125</v>
      </c>
      <c r="G246" s="51">
        <f t="shared" si="30"/>
        <v>13329000</v>
      </c>
      <c r="H246" s="59"/>
      <c r="I246" s="59"/>
      <c r="J246" s="78"/>
      <c r="K246" s="108"/>
    </row>
    <row r="247" spans="1:12" x14ac:dyDescent="0.25">
      <c r="A247" s="54" t="s">
        <v>200</v>
      </c>
      <c r="B247" s="55" t="s">
        <v>235</v>
      </c>
      <c r="C247" s="56" t="s">
        <v>381</v>
      </c>
      <c r="D247" s="57">
        <v>1100000</v>
      </c>
      <c r="E247" s="58">
        <v>0</v>
      </c>
      <c r="F247" s="50">
        <f t="shared" si="29"/>
        <v>0</v>
      </c>
      <c r="G247" s="51">
        <f t="shared" si="30"/>
        <v>1100000</v>
      </c>
      <c r="H247" s="59"/>
      <c r="I247" s="59"/>
      <c r="J247" s="78"/>
      <c r="K247" s="108"/>
    </row>
    <row r="248" spans="1:12" x14ac:dyDescent="0.25">
      <c r="A248" s="54" t="s">
        <v>202</v>
      </c>
      <c r="B248" s="55" t="s">
        <v>237</v>
      </c>
      <c r="C248" s="56" t="s">
        <v>63</v>
      </c>
      <c r="D248" s="57">
        <v>236250000</v>
      </c>
      <c r="E248" s="58">
        <v>0</v>
      </c>
      <c r="F248" s="50">
        <f t="shared" si="29"/>
        <v>0</v>
      </c>
      <c r="G248" s="51">
        <f t="shared" si="30"/>
        <v>236250000</v>
      </c>
      <c r="H248" s="59"/>
      <c r="I248" s="59"/>
      <c r="J248" s="78"/>
      <c r="K248" s="108"/>
    </row>
    <row r="249" spans="1:12" x14ac:dyDescent="0.25">
      <c r="A249" s="54" t="s">
        <v>204</v>
      </c>
      <c r="B249" s="55" t="s">
        <v>231</v>
      </c>
      <c r="C249" s="56" t="s">
        <v>379</v>
      </c>
      <c r="D249" s="57">
        <v>13200000</v>
      </c>
      <c r="E249" s="58">
        <v>0</v>
      </c>
      <c r="F249" s="50">
        <f t="shared" si="29"/>
        <v>0</v>
      </c>
      <c r="G249" s="51">
        <f t="shared" si="30"/>
        <v>13200000</v>
      </c>
      <c r="H249" s="59"/>
      <c r="I249" s="59"/>
      <c r="J249" s="78"/>
      <c r="K249" s="108"/>
    </row>
    <row r="250" spans="1:12" ht="30" x14ac:dyDescent="0.25">
      <c r="A250" s="54" t="s">
        <v>206</v>
      </c>
      <c r="B250" s="55" t="s">
        <v>222</v>
      </c>
      <c r="C250" s="56" t="s">
        <v>65</v>
      </c>
      <c r="D250" s="57">
        <v>44000000</v>
      </c>
      <c r="E250" s="58">
        <v>0</v>
      </c>
      <c r="F250" s="50">
        <f t="shared" si="29"/>
        <v>0</v>
      </c>
      <c r="G250" s="51">
        <f t="shared" si="30"/>
        <v>44000000</v>
      </c>
      <c r="H250" s="59"/>
      <c r="I250" s="59"/>
      <c r="J250" s="78"/>
      <c r="K250" s="108"/>
    </row>
    <row r="251" spans="1:12" ht="30" x14ac:dyDescent="0.25">
      <c r="A251" s="54" t="s">
        <v>208</v>
      </c>
      <c r="B251" s="55" t="s">
        <v>267</v>
      </c>
      <c r="C251" s="56" t="s">
        <v>99</v>
      </c>
      <c r="D251" s="57">
        <v>83200000</v>
      </c>
      <c r="E251" s="58">
        <v>5000000</v>
      </c>
      <c r="F251" s="50">
        <f t="shared" si="29"/>
        <v>6.009615384615385</v>
      </c>
      <c r="G251" s="51">
        <f t="shared" si="30"/>
        <v>78200000</v>
      </c>
      <c r="H251" s="59"/>
      <c r="I251" s="59"/>
      <c r="J251" s="78"/>
      <c r="K251" s="108"/>
    </row>
    <row r="252" spans="1:12" x14ac:dyDescent="0.25">
      <c r="A252" s="54" t="s">
        <v>210</v>
      </c>
      <c r="B252" s="55" t="s">
        <v>270</v>
      </c>
      <c r="C252" s="56" t="s">
        <v>102</v>
      </c>
      <c r="D252" s="57">
        <v>30000000</v>
      </c>
      <c r="E252" s="58">
        <v>0</v>
      </c>
      <c r="F252" s="50">
        <f t="shared" si="29"/>
        <v>0</v>
      </c>
      <c r="G252" s="51">
        <f t="shared" si="30"/>
        <v>30000000</v>
      </c>
      <c r="H252" s="59"/>
      <c r="I252" s="59"/>
      <c r="J252" s="78"/>
      <c r="K252" s="108"/>
    </row>
    <row r="253" spans="1:12" x14ac:dyDescent="0.25">
      <c r="A253" s="54" t="s">
        <v>212</v>
      </c>
      <c r="B253" s="55" t="s">
        <v>255</v>
      </c>
      <c r="C253" s="56" t="s">
        <v>88</v>
      </c>
      <c r="D253" s="57">
        <v>604000000</v>
      </c>
      <c r="E253" s="58">
        <v>0</v>
      </c>
      <c r="F253" s="50">
        <f t="shared" si="29"/>
        <v>0</v>
      </c>
      <c r="G253" s="51">
        <f t="shared" si="30"/>
        <v>604000000</v>
      </c>
      <c r="H253" s="59"/>
      <c r="I253" s="59"/>
      <c r="J253" s="78"/>
      <c r="K253" s="108"/>
    </row>
    <row r="254" spans="1:12" x14ac:dyDescent="0.25">
      <c r="A254" s="54" t="s">
        <v>214</v>
      </c>
      <c r="B254" s="55" t="s">
        <v>272</v>
      </c>
      <c r="C254" s="56" t="s">
        <v>157</v>
      </c>
      <c r="D254" s="57">
        <v>10050000</v>
      </c>
      <c r="E254" s="58">
        <v>0</v>
      </c>
      <c r="F254" s="50">
        <f t="shared" si="29"/>
        <v>0</v>
      </c>
      <c r="G254" s="51">
        <f t="shared" si="30"/>
        <v>10050000</v>
      </c>
      <c r="H254" s="106"/>
      <c r="I254" s="106"/>
      <c r="J254" s="78"/>
      <c r="K254" s="108"/>
    </row>
    <row r="255" spans="1:12" x14ac:dyDescent="0.25">
      <c r="A255" s="54" t="s">
        <v>216</v>
      </c>
      <c r="B255" s="55" t="s">
        <v>283</v>
      </c>
      <c r="C255" s="56" t="s">
        <v>105</v>
      </c>
      <c r="D255" s="57">
        <v>420909040</v>
      </c>
      <c r="E255" s="58">
        <v>0</v>
      </c>
      <c r="F255" s="50">
        <f t="shared" si="29"/>
        <v>0</v>
      </c>
      <c r="G255" s="51">
        <f t="shared" si="30"/>
        <v>420909040</v>
      </c>
      <c r="H255" s="59"/>
      <c r="I255" s="59"/>
      <c r="J255" s="78"/>
      <c r="K255" s="108"/>
    </row>
    <row r="256" spans="1:12" x14ac:dyDescent="0.25">
      <c r="A256" s="54" t="s">
        <v>218</v>
      </c>
      <c r="B256" s="55" t="s">
        <v>224</v>
      </c>
      <c r="C256" s="56" t="s">
        <v>67</v>
      </c>
      <c r="D256" s="57">
        <v>4270000</v>
      </c>
      <c r="E256" s="58">
        <v>0</v>
      </c>
      <c r="F256" s="50">
        <f t="shared" si="29"/>
        <v>0</v>
      </c>
      <c r="G256" s="51">
        <f t="shared" si="30"/>
        <v>4270000</v>
      </c>
      <c r="H256" s="59"/>
      <c r="I256" s="59"/>
      <c r="J256" s="78"/>
      <c r="K256" s="108"/>
      <c r="L256" s="3"/>
    </row>
    <row r="257" spans="1:12" x14ac:dyDescent="0.25">
      <c r="A257" s="54" t="s">
        <v>220</v>
      </c>
      <c r="B257" s="55" t="s">
        <v>280</v>
      </c>
      <c r="C257" s="56" t="s">
        <v>106</v>
      </c>
      <c r="D257" s="57">
        <v>9545450</v>
      </c>
      <c r="E257" s="58">
        <v>0</v>
      </c>
      <c r="F257" s="50">
        <f t="shared" si="29"/>
        <v>0</v>
      </c>
      <c r="G257" s="51">
        <f t="shared" si="30"/>
        <v>9545450</v>
      </c>
      <c r="H257" s="59"/>
      <c r="I257" s="59"/>
      <c r="J257" s="78"/>
      <c r="K257" s="108"/>
      <c r="L257" s="3"/>
    </row>
    <row r="258" spans="1:12" x14ac:dyDescent="0.25">
      <c r="A258" s="54" t="s">
        <v>251</v>
      </c>
      <c r="B258" s="55" t="s">
        <v>225</v>
      </c>
      <c r="C258" s="56" t="s">
        <v>74</v>
      </c>
      <c r="D258" s="57">
        <v>104810270</v>
      </c>
      <c r="E258" s="58">
        <v>0</v>
      </c>
      <c r="F258" s="50">
        <f t="shared" si="29"/>
        <v>0</v>
      </c>
      <c r="G258" s="51">
        <f t="shared" si="30"/>
        <v>104810270</v>
      </c>
      <c r="H258" s="59"/>
      <c r="I258" s="59"/>
      <c r="J258" s="78"/>
      <c r="K258" s="108"/>
      <c r="L258" s="3"/>
    </row>
    <row r="259" spans="1:12" x14ac:dyDescent="0.25">
      <c r="A259" s="70" t="s">
        <v>252</v>
      </c>
      <c r="B259" s="71" t="s">
        <v>238</v>
      </c>
      <c r="C259" s="72" t="s">
        <v>68</v>
      </c>
      <c r="D259" s="73">
        <v>30000000</v>
      </c>
      <c r="E259" s="74">
        <v>0</v>
      </c>
      <c r="F259" s="75">
        <f t="shared" si="29"/>
        <v>0</v>
      </c>
      <c r="G259" s="76">
        <f t="shared" si="30"/>
        <v>30000000</v>
      </c>
      <c r="H259" s="77"/>
      <c r="I259" s="77"/>
      <c r="J259" s="79"/>
      <c r="K259" s="108"/>
      <c r="L259" s="3"/>
    </row>
    <row r="260" spans="1:12" x14ac:dyDescent="0.25">
      <c r="A260" s="91" t="s">
        <v>117</v>
      </c>
      <c r="B260" s="92" t="s">
        <v>141</v>
      </c>
      <c r="C260" s="93" t="s">
        <v>186</v>
      </c>
      <c r="D260" s="94">
        <f>SUM(D261+D279+D293+D303)</f>
        <v>1540353297</v>
      </c>
      <c r="E260" s="94">
        <f>SUM(E261+E279+E293+E303)</f>
        <v>123607746</v>
      </c>
      <c r="F260" s="96">
        <f t="shared" si="29"/>
        <v>8.0246360520498179</v>
      </c>
      <c r="G260" s="94">
        <f>SUM(G261+G279+G293+G303)</f>
        <v>1416745551</v>
      </c>
      <c r="H260" s="118"/>
      <c r="I260" s="118"/>
      <c r="J260" s="99"/>
      <c r="K260" s="108"/>
      <c r="L260" s="3"/>
    </row>
    <row r="261" spans="1:12" x14ac:dyDescent="0.25">
      <c r="A261" s="36">
        <v>37</v>
      </c>
      <c r="B261" s="37" t="s">
        <v>345</v>
      </c>
      <c r="C261" s="38" t="s">
        <v>36</v>
      </c>
      <c r="D261" s="39">
        <f>SUM(D262:D278)</f>
        <v>445738906</v>
      </c>
      <c r="E261" s="39">
        <f>SUM(E262:E278)</f>
        <v>0</v>
      </c>
      <c r="F261" s="41">
        <f t="shared" si="29"/>
        <v>0</v>
      </c>
      <c r="G261" s="39">
        <f>SUM(G262:G278)</f>
        <v>445738906</v>
      </c>
      <c r="H261" s="120"/>
      <c r="I261" s="43"/>
      <c r="J261" s="44"/>
      <c r="K261" s="108"/>
      <c r="L261" s="3"/>
    </row>
    <row r="262" spans="1:12" x14ac:dyDescent="0.25">
      <c r="A262" s="54" t="s">
        <v>196</v>
      </c>
      <c r="B262" s="55" t="s">
        <v>195</v>
      </c>
      <c r="C262" s="56" t="s">
        <v>48</v>
      </c>
      <c r="D262" s="57">
        <v>6737800</v>
      </c>
      <c r="E262" s="58">
        <v>0</v>
      </c>
      <c r="F262" s="50">
        <f t="shared" si="29"/>
        <v>0</v>
      </c>
      <c r="G262" s="51">
        <f t="shared" ref="G262:G278" si="31">D262-E262</f>
        <v>6737800</v>
      </c>
      <c r="H262" s="59"/>
      <c r="I262" s="59"/>
      <c r="J262" s="78"/>
      <c r="K262" s="108"/>
      <c r="L262" s="3"/>
    </row>
    <row r="263" spans="1:12" x14ac:dyDescent="0.25">
      <c r="A263" s="54" t="s">
        <v>200</v>
      </c>
      <c r="B263" s="55" t="s">
        <v>197</v>
      </c>
      <c r="C263" s="56" t="s">
        <v>49</v>
      </c>
      <c r="D263" s="57">
        <v>6804076</v>
      </c>
      <c r="E263" s="58">
        <v>0</v>
      </c>
      <c r="F263" s="50">
        <f t="shared" si="29"/>
        <v>0</v>
      </c>
      <c r="G263" s="51">
        <f t="shared" si="31"/>
        <v>6804076</v>
      </c>
      <c r="H263" s="59"/>
      <c r="I263" s="59"/>
      <c r="J263" s="78"/>
      <c r="K263" s="108"/>
    </row>
    <row r="264" spans="1:12" x14ac:dyDescent="0.25">
      <c r="A264" s="54" t="s">
        <v>202</v>
      </c>
      <c r="B264" s="55" t="s">
        <v>235</v>
      </c>
      <c r="C264" s="56" t="s">
        <v>72</v>
      </c>
      <c r="D264" s="57">
        <v>660000</v>
      </c>
      <c r="E264" s="58">
        <v>0</v>
      </c>
      <c r="F264" s="50">
        <f t="shared" si="29"/>
        <v>0</v>
      </c>
      <c r="G264" s="51">
        <f t="shared" si="31"/>
        <v>660000</v>
      </c>
      <c r="H264" s="59"/>
      <c r="I264" s="59"/>
      <c r="J264" s="78"/>
      <c r="K264" s="108"/>
    </row>
    <row r="265" spans="1:12" x14ac:dyDescent="0.25">
      <c r="A265" s="54" t="s">
        <v>204</v>
      </c>
      <c r="B265" s="55" t="s">
        <v>237</v>
      </c>
      <c r="C265" s="56" t="s">
        <v>63</v>
      </c>
      <c r="D265" s="57">
        <v>7500000</v>
      </c>
      <c r="E265" s="58">
        <v>0</v>
      </c>
      <c r="F265" s="50">
        <f t="shared" si="29"/>
        <v>0</v>
      </c>
      <c r="G265" s="51">
        <f t="shared" si="31"/>
        <v>7500000</v>
      </c>
      <c r="H265" s="59"/>
      <c r="I265" s="59"/>
      <c r="J265" s="78"/>
      <c r="K265" s="108"/>
    </row>
    <row r="266" spans="1:12" x14ac:dyDescent="0.25">
      <c r="A266" s="54" t="s">
        <v>206</v>
      </c>
      <c r="B266" s="55" t="s">
        <v>231</v>
      </c>
      <c r="C266" s="56" t="s">
        <v>64</v>
      </c>
      <c r="D266" s="57">
        <v>40400000</v>
      </c>
      <c r="E266" s="58">
        <v>0</v>
      </c>
      <c r="F266" s="50">
        <f t="shared" si="29"/>
        <v>0</v>
      </c>
      <c r="G266" s="51">
        <f t="shared" si="31"/>
        <v>40400000</v>
      </c>
      <c r="H266" s="59"/>
      <c r="I266" s="59"/>
      <c r="J266" s="78"/>
      <c r="K266" s="108"/>
    </row>
    <row r="267" spans="1:12" x14ac:dyDescent="0.25">
      <c r="A267" s="54" t="s">
        <v>208</v>
      </c>
      <c r="B267" s="55" t="s">
        <v>285</v>
      </c>
      <c r="C267" s="56" t="s">
        <v>165</v>
      </c>
      <c r="D267" s="57">
        <v>25000000</v>
      </c>
      <c r="E267" s="58">
        <v>0</v>
      </c>
      <c r="F267" s="50">
        <f t="shared" si="29"/>
        <v>0</v>
      </c>
      <c r="G267" s="51">
        <f t="shared" si="31"/>
        <v>25000000</v>
      </c>
      <c r="H267" s="59"/>
      <c r="I267" s="59"/>
      <c r="J267" s="78"/>
      <c r="K267" s="108"/>
    </row>
    <row r="268" spans="1:12" ht="30" x14ac:dyDescent="0.25">
      <c r="A268" s="54" t="s">
        <v>210</v>
      </c>
      <c r="B268" s="55" t="s">
        <v>222</v>
      </c>
      <c r="C268" s="56" t="s">
        <v>65</v>
      </c>
      <c r="D268" s="57">
        <v>24150000</v>
      </c>
      <c r="E268" s="58">
        <v>0</v>
      </c>
      <c r="F268" s="50">
        <f t="shared" si="29"/>
        <v>0</v>
      </c>
      <c r="G268" s="51">
        <f t="shared" si="31"/>
        <v>24150000</v>
      </c>
      <c r="H268" s="59"/>
      <c r="I268" s="59"/>
      <c r="J268" s="78"/>
      <c r="K268" s="108"/>
    </row>
    <row r="269" spans="1:12" ht="30" x14ac:dyDescent="0.25">
      <c r="A269" s="54" t="s">
        <v>212</v>
      </c>
      <c r="B269" s="55" t="s">
        <v>267</v>
      </c>
      <c r="C269" s="56" t="s">
        <v>99</v>
      </c>
      <c r="D269" s="57">
        <v>41400000</v>
      </c>
      <c r="E269" s="58">
        <v>0</v>
      </c>
      <c r="F269" s="50">
        <f t="shared" si="29"/>
        <v>0</v>
      </c>
      <c r="G269" s="51">
        <f t="shared" si="31"/>
        <v>41400000</v>
      </c>
      <c r="H269" s="121"/>
      <c r="I269" s="121"/>
      <c r="J269" s="122"/>
      <c r="K269" s="108"/>
    </row>
    <row r="270" spans="1:12" x14ac:dyDescent="0.25">
      <c r="A270" s="54" t="s">
        <v>214</v>
      </c>
      <c r="B270" s="55" t="s">
        <v>286</v>
      </c>
      <c r="C270" s="56" t="s">
        <v>166</v>
      </c>
      <c r="D270" s="57">
        <v>6000000</v>
      </c>
      <c r="E270" s="58">
        <v>0</v>
      </c>
      <c r="F270" s="50">
        <f t="shared" si="29"/>
        <v>0</v>
      </c>
      <c r="G270" s="51">
        <f t="shared" si="31"/>
        <v>6000000</v>
      </c>
      <c r="H270" s="106"/>
      <c r="I270" s="106"/>
      <c r="J270" s="78"/>
      <c r="K270" s="108"/>
    </row>
    <row r="271" spans="1:12" x14ac:dyDescent="0.25">
      <c r="A271" s="54" t="s">
        <v>216</v>
      </c>
      <c r="B271" s="55" t="s">
        <v>272</v>
      </c>
      <c r="C271" s="56" t="s">
        <v>157</v>
      </c>
      <c r="D271" s="57">
        <v>750000</v>
      </c>
      <c r="E271" s="58">
        <v>0</v>
      </c>
      <c r="F271" s="50">
        <f t="shared" si="29"/>
        <v>0</v>
      </c>
      <c r="G271" s="51">
        <f t="shared" si="31"/>
        <v>750000</v>
      </c>
      <c r="H271" s="106"/>
      <c r="I271" s="106"/>
      <c r="J271" s="78"/>
      <c r="K271" s="108"/>
    </row>
    <row r="272" spans="1:12" x14ac:dyDescent="0.25">
      <c r="A272" s="54" t="s">
        <v>218</v>
      </c>
      <c r="B272" s="55" t="s">
        <v>283</v>
      </c>
      <c r="C272" s="56" t="s">
        <v>373</v>
      </c>
      <c r="D272" s="57">
        <v>123009040</v>
      </c>
      <c r="E272" s="58">
        <v>0</v>
      </c>
      <c r="F272" s="50">
        <f t="shared" si="29"/>
        <v>0</v>
      </c>
      <c r="G272" s="51">
        <f t="shared" si="31"/>
        <v>123009040</v>
      </c>
      <c r="H272" s="106"/>
      <c r="I272" s="106"/>
      <c r="J272" s="78"/>
      <c r="K272" s="108"/>
    </row>
    <row r="273" spans="1:11" x14ac:dyDescent="0.25">
      <c r="A273" s="54" t="s">
        <v>220</v>
      </c>
      <c r="B273" s="55" t="s">
        <v>223</v>
      </c>
      <c r="C273" s="56" t="s">
        <v>103</v>
      </c>
      <c r="D273" s="57">
        <v>4000000</v>
      </c>
      <c r="E273" s="58">
        <v>0</v>
      </c>
      <c r="F273" s="50">
        <f t="shared" si="29"/>
        <v>0</v>
      </c>
      <c r="G273" s="51">
        <f t="shared" si="31"/>
        <v>4000000</v>
      </c>
      <c r="H273" s="106"/>
      <c r="I273" s="106"/>
      <c r="J273" s="78"/>
      <c r="K273" s="108"/>
    </row>
    <row r="274" spans="1:11" x14ac:dyDescent="0.25">
      <c r="A274" s="54" t="s">
        <v>251</v>
      </c>
      <c r="B274" s="55" t="s">
        <v>287</v>
      </c>
      <c r="C274" s="56" t="s">
        <v>167</v>
      </c>
      <c r="D274" s="57">
        <v>15400000</v>
      </c>
      <c r="E274" s="58">
        <v>0</v>
      </c>
      <c r="F274" s="50">
        <f t="shared" ref="F274:F305" si="32">E274/D274*100</f>
        <v>0</v>
      </c>
      <c r="G274" s="51">
        <f t="shared" si="31"/>
        <v>15400000</v>
      </c>
      <c r="H274" s="106"/>
      <c r="I274" s="106"/>
      <c r="J274" s="78"/>
      <c r="K274" s="108"/>
    </row>
    <row r="275" spans="1:11" x14ac:dyDescent="0.25">
      <c r="A275" s="54" t="s">
        <v>253</v>
      </c>
      <c r="B275" s="55" t="s">
        <v>288</v>
      </c>
      <c r="C275" s="56" t="s">
        <v>169</v>
      </c>
      <c r="D275" s="57">
        <v>9999990</v>
      </c>
      <c r="E275" s="58">
        <v>0</v>
      </c>
      <c r="F275" s="50">
        <f t="shared" si="32"/>
        <v>0</v>
      </c>
      <c r="G275" s="51">
        <f t="shared" si="31"/>
        <v>9999990</v>
      </c>
      <c r="H275" s="106"/>
      <c r="I275" s="106"/>
      <c r="J275" s="78"/>
      <c r="K275" s="108"/>
    </row>
    <row r="276" spans="1:11" x14ac:dyDescent="0.25">
      <c r="A276" s="54" t="s">
        <v>281</v>
      </c>
      <c r="B276" s="55" t="s">
        <v>225</v>
      </c>
      <c r="C276" s="56" t="s">
        <v>382</v>
      </c>
      <c r="D276" s="57">
        <v>61180000</v>
      </c>
      <c r="E276" s="58">
        <v>0</v>
      </c>
      <c r="F276" s="50">
        <f t="shared" si="32"/>
        <v>0</v>
      </c>
      <c r="G276" s="51">
        <f t="shared" si="31"/>
        <v>61180000</v>
      </c>
      <c r="H276" s="106"/>
      <c r="I276" s="106"/>
      <c r="J276" s="78"/>
      <c r="K276" s="108"/>
    </row>
    <row r="277" spans="1:11" x14ac:dyDescent="0.25">
      <c r="A277" s="54" t="s">
        <v>282</v>
      </c>
      <c r="B277" s="55" t="s">
        <v>238</v>
      </c>
      <c r="C277" s="56" t="s">
        <v>68</v>
      </c>
      <c r="D277" s="57">
        <v>3750000</v>
      </c>
      <c r="E277" s="58">
        <v>0</v>
      </c>
      <c r="F277" s="50">
        <f t="shared" si="32"/>
        <v>0</v>
      </c>
      <c r="G277" s="51">
        <f t="shared" si="31"/>
        <v>3750000</v>
      </c>
      <c r="H277" s="106"/>
      <c r="I277" s="106"/>
      <c r="J277" s="78"/>
      <c r="K277" s="108"/>
    </row>
    <row r="278" spans="1:11" x14ac:dyDescent="0.25">
      <c r="A278" s="70" t="s">
        <v>289</v>
      </c>
      <c r="B278" s="71" t="s">
        <v>226</v>
      </c>
      <c r="C278" s="72" t="s">
        <v>69</v>
      </c>
      <c r="D278" s="73">
        <v>68998000</v>
      </c>
      <c r="E278" s="58">
        <v>0</v>
      </c>
      <c r="F278" s="75">
        <f t="shared" si="32"/>
        <v>0</v>
      </c>
      <c r="G278" s="76">
        <f t="shared" si="31"/>
        <v>68998000</v>
      </c>
      <c r="H278" s="156"/>
      <c r="I278" s="156"/>
      <c r="J278" s="79"/>
      <c r="K278" s="108"/>
    </row>
    <row r="279" spans="1:11" x14ac:dyDescent="0.25">
      <c r="A279" s="36">
        <v>38</v>
      </c>
      <c r="B279" s="37" t="s">
        <v>346</v>
      </c>
      <c r="C279" s="38" t="s">
        <v>37</v>
      </c>
      <c r="D279" s="39">
        <f>SUM(D280:D292)</f>
        <v>742777191</v>
      </c>
      <c r="E279" s="39">
        <f>SUM(E280:E292)</f>
        <v>90000000</v>
      </c>
      <c r="F279" s="41">
        <f t="shared" si="32"/>
        <v>12.116688704298136</v>
      </c>
      <c r="G279" s="39">
        <f>SUM(G280:G292)</f>
        <v>652777191</v>
      </c>
      <c r="H279" s="120"/>
      <c r="I279" s="43"/>
      <c r="J279" s="44"/>
      <c r="K279" s="108"/>
    </row>
    <row r="280" spans="1:11" x14ac:dyDescent="0.25">
      <c r="A280" s="54" t="s">
        <v>194</v>
      </c>
      <c r="B280" s="55" t="s">
        <v>195</v>
      </c>
      <c r="C280" s="56" t="s">
        <v>48</v>
      </c>
      <c r="D280" s="57">
        <v>8940750</v>
      </c>
      <c r="E280" s="58">
        <v>0</v>
      </c>
      <c r="F280" s="50">
        <f t="shared" si="32"/>
        <v>0</v>
      </c>
      <c r="G280" s="51">
        <f t="shared" ref="G280:G292" si="33">D280-E280</f>
        <v>8940750</v>
      </c>
      <c r="H280" s="59"/>
      <c r="I280" s="59"/>
      <c r="J280" s="78"/>
      <c r="K280" s="108"/>
    </row>
    <row r="281" spans="1:11" x14ac:dyDescent="0.25">
      <c r="A281" s="54" t="s">
        <v>196</v>
      </c>
      <c r="B281" s="55" t="s">
        <v>197</v>
      </c>
      <c r="C281" s="56" t="s">
        <v>49</v>
      </c>
      <c r="D281" s="57">
        <v>8001041</v>
      </c>
      <c r="E281" s="58">
        <v>0</v>
      </c>
      <c r="F281" s="50">
        <f t="shared" si="32"/>
        <v>0</v>
      </c>
      <c r="G281" s="51">
        <f t="shared" si="33"/>
        <v>8001041</v>
      </c>
      <c r="H281" s="59"/>
      <c r="I281" s="59"/>
      <c r="J281" s="78"/>
      <c r="K281" s="108"/>
    </row>
    <row r="282" spans="1:11" x14ac:dyDescent="0.25">
      <c r="A282" s="54" t="s">
        <v>200</v>
      </c>
      <c r="B282" s="55" t="s">
        <v>235</v>
      </c>
      <c r="C282" s="56" t="s">
        <v>72</v>
      </c>
      <c r="D282" s="57">
        <v>462000</v>
      </c>
      <c r="E282" s="58">
        <v>0</v>
      </c>
      <c r="F282" s="50">
        <f t="shared" si="32"/>
        <v>0</v>
      </c>
      <c r="G282" s="51">
        <f t="shared" si="33"/>
        <v>462000</v>
      </c>
      <c r="H282" s="59"/>
      <c r="I282" s="59"/>
      <c r="J282" s="78"/>
      <c r="K282" s="108"/>
    </row>
    <row r="283" spans="1:11" x14ac:dyDescent="0.25">
      <c r="A283" s="54" t="s">
        <v>202</v>
      </c>
      <c r="B283" s="55" t="s">
        <v>237</v>
      </c>
      <c r="C283" s="56" t="s">
        <v>63</v>
      </c>
      <c r="D283" s="57">
        <v>32825000</v>
      </c>
      <c r="E283" s="58">
        <v>0</v>
      </c>
      <c r="F283" s="50">
        <f t="shared" si="32"/>
        <v>0</v>
      </c>
      <c r="G283" s="51">
        <f t="shared" si="33"/>
        <v>32825000</v>
      </c>
      <c r="H283" s="59"/>
      <c r="I283" s="59"/>
      <c r="J283" s="78"/>
      <c r="K283" s="108"/>
    </row>
    <row r="284" spans="1:11" ht="30" x14ac:dyDescent="0.25">
      <c r="A284" s="54" t="s">
        <v>204</v>
      </c>
      <c r="B284" s="55" t="s">
        <v>222</v>
      </c>
      <c r="C284" s="56" t="s">
        <v>65</v>
      </c>
      <c r="D284" s="57">
        <v>13000000</v>
      </c>
      <c r="E284" s="58">
        <v>0</v>
      </c>
      <c r="F284" s="50">
        <f t="shared" si="32"/>
        <v>0</v>
      </c>
      <c r="G284" s="51">
        <f t="shared" si="33"/>
        <v>13000000</v>
      </c>
      <c r="H284" s="59"/>
      <c r="I284" s="59"/>
      <c r="J284" s="78"/>
      <c r="K284" s="108"/>
    </row>
    <row r="285" spans="1:11" ht="30" x14ac:dyDescent="0.25">
      <c r="A285" s="54" t="s">
        <v>206</v>
      </c>
      <c r="B285" s="55" t="s">
        <v>267</v>
      </c>
      <c r="C285" s="56" t="s">
        <v>99</v>
      </c>
      <c r="D285" s="57">
        <v>20850000</v>
      </c>
      <c r="E285" s="58">
        <v>0</v>
      </c>
      <c r="F285" s="50">
        <f t="shared" si="32"/>
        <v>0</v>
      </c>
      <c r="G285" s="51">
        <f t="shared" si="33"/>
        <v>20850000</v>
      </c>
      <c r="H285" s="59"/>
      <c r="I285" s="59"/>
      <c r="J285" s="78"/>
      <c r="K285" s="108"/>
    </row>
    <row r="286" spans="1:11" x14ac:dyDescent="0.25">
      <c r="A286" s="54" t="s">
        <v>208</v>
      </c>
      <c r="B286" s="55" t="s">
        <v>255</v>
      </c>
      <c r="C286" s="56" t="s">
        <v>88</v>
      </c>
      <c r="D286" s="57">
        <v>1000000</v>
      </c>
      <c r="E286" s="58">
        <v>0</v>
      </c>
      <c r="F286" s="50">
        <f t="shared" si="32"/>
        <v>0</v>
      </c>
      <c r="G286" s="51">
        <f t="shared" si="33"/>
        <v>1000000</v>
      </c>
      <c r="H286" s="59"/>
      <c r="I286" s="59"/>
      <c r="J286" s="78"/>
      <c r="K286" s="108"/>
    </row>
    <row r="287" spans="1:11" x14ac:dyDescent="0.25">
      <c r="A287" s="54" t="s">
        <v>212</v>
      </c>
      <c r="B287" s="55" t="s">
        <v>256</v>
      </c>
      <c r="C287" s="56" t="s">
        <v>89</v>
      </c>
      <c r="D287" s="57">
        <v>2250000</v>
      </c>
      <c r="E287" s="58">
        <v>0</v>
      </c>
      <c r="F287" s="50">
        <f t="shared" si="32"/>
        <v>0</v>
      </c>
      <c r="G287" s="51">
        <f t="shared" si="33"/>
        <v>2250000</v>
      </c>
      <c r="H287" s="121"/>
      <c r="I287" s="121"/>
      <c r="J287" s="122"/>
      <c r="K287" s="108"/>
    </row>
    <row r="288" spans="1:11" ht="30" x14ac:dyDescent="0.25">
      <c r="A288" s="54" t="s">
        <v>214</v>
      </c>
      <c r="B288" s="55" t="s">
        <v>290</v>
      </c>
      <c r="C288" s="56" t="s">
        <v>374</v>
      </c>
      <c r="D288" s="57">
        <v>22500000</v>
      </c>
      <c r="E288" s="58">
        <v>0</v>
      </c>
      <c r="F288" s="50">
        <f t="shared" si="32"/>
        <v>0</v>
      </c>
      <c r="G288" s="51">
        <f t="shared" si="33"/>
        <v>22500000</v>
      </c>
      <c r="H288" s="106"/>
      <c r="I288" s="106"/>
      <c r="J288" s="78"/>
      <c r="K288" s="108"/>
    </row>
    <row r="289" spans="1:11" s="103" customFormat="1" x14ac:dyDescent="0.25">
      <c r="A289" s="54" t="s">
        <v>216</v>
      </c>
      <c r="B289" s="55" t="s">
        <v>291</v>
      </c>
      <c r="C289" s="56" t="s">
        <v>109</v>
      </c>
      <c r="D289" s="57">
        <v>210000000</v>
      </c>
      <c r="E289" s="58">
        <v>90000000</v>
      </c>
      <c r="F289" s="50">
        <f t="shared" si="32"/>
        <v>42.857142857142854</v>
      </c>
      <c r="G289" s="51">
        <f t="shared" si="33"/>
        <v>120000000</v>
      </c>
      <c r="H289" s="59"/>
      <c r="I289" s="59"/>
      <c r="J289" s="78"/>
      <c r="K289" s="104"/>
    </row>
    <row r="290" spans="1:11" x14ac:dyDescent="0.25">
      <c r="A290" s="54" t="s">
        <v>218</v>
      </c>
      <c r="B290" s="55" t="s">
        <v>225</v>
      </c>
      <c r="C290" s="56" t="s">
        <v>74</v>
      </c>
      <c r="D290" s="57">
        <v>62748400</v>
      </c>
      <c r="E290" s="58">
        <v>0</v>
      </c>
      <c r="F290" s="50">
        <f t="shared" si="32"/>
        <v>0</v>
      </c>
      <c r="G290" s="51">
        <f t="shared" si="33"/>
        <v>62748400</v>
      </c>
      <c r="H290" s="59"/>
      <c r="I290" s="59"/>
      <c r="J290" s="78"/>
      <c r="K290" s="108"/>
    </row>
    <row r="291" spans="1:11" x14ac:dyDescent="0.25">
      <c r="A291" s="54" t="s">
        <v>220</v>
      </c>
      <c r="B291" s="55" t="s">
        <v>238</v>
      </c>
      <c r="C291" s="56" t="s">
        <v>68</v>
      </c>
      <c r="D291" s="57">
        <v>10200000</v>
      </c>
      <c r="E291" s="58">
        <v>0</v>
      </c>
      <c r="F291" s="50">
        <f t="shared" si="32"/>
        <v>0</v>
      </c>
      <c r="G291" s="51">
        <f t="shared" si="33"/>
        <v>10200000</v>
      </c>
      <c r="H291" s="59"/>
      <c r="I291" s="59"/>
      <c r="J291" s="78"/>
      <c r="K291" s="108"/>
    </row>
    <row r="292" spans="1:11" x14ac:dyDescent="0.25">
      <c r="A292" s="70" t="s">
        <v>251</v>
      </c>
      <c r="B292" s="71" t="s">
        <v>369</v>
      </c>
      <c r="C292" s="72" t="s">
        <v>370</v>
      </c>
      <c r="D292" s="73">
        <v>350000000</v>
      </c>
      <c r="E292" s="74">
        <v>0</v>
      </c>
      <c r="F292" s="75">
        <f t="shared" si="32"/>
        <v>0</v>
      </c>
      <c r="G292" s="76">
        <f t="shared" si="33"/>
        <v>350000000</v>
      </c>
      <c r="H292" s="77"/>
      <c r="I292" s="77"/>
      <c r="J292" s="79"/>
      <c r="K292" s="108"/>
    </row>
    <row r="293" spans="1:11" x14ac:dyDescent="0.25">
      <c r="A293" s="36">
        <v>39</v>
      </c>
      <c r="B293" s="37" t="s">
        <v>347</v>
      </c>
      <c r="C293" s="38" t="s">
        <v>38</v>
      </c>
      <c r="D293" s="39">
        <f>SUM(D294:D302)</f>
        <v>296957500</v>
      </c>
      <c r="E293" s="39">
        <f>SUM(E294:E302)</f>
        <v>33607746</v>
      </c>
      <c r="F293" s="42">
        <f t="shared" si="32"/>
        <v>11.317358881321402</v>
      </c>
      <c r="G293" s="39">
        <f>SUM(G294:G302)</f>
        <v>263349754</v>
      </c>
      <c r="H293" s="134"/>
      <c r="I293" s="43"/>
      <c r="J293" s="44"/>
      <c r="K293" s="108"/>
    </row>
    <row r="294" spans="1:11" x14ac:dyDescent="0.25">
      <c r="A294" s="54" t="s">
        <v>194</v>
      </c>
      <c r="B294" s="55" t="s">
        <v>195</v>
      </c>
      <c r="C294" s="56" t="s">
        <v>48</v>
      </c>
      <c r="D294" s="57">
        <v>21756260</v>
      </c>
      <c r="E294" s="58">
        <v>1938746</v>
      </c>
      <c r="F294" s="50">
        <f t="shared" si="32"/>
        <v>8.91120992302905</v>
      </c>
      <c r="G294" s="51">
        <f t="shared" ref="G294:G302" si="34">D294-E294</f>
        <v>19817514</v>
      </c>
      <c r="H294" s="59"/>
      <c r="I294" s="59"/>
      <c r="J294" s="78"/>
      <c r="K294" s="108"/>
    </row>
    <row r="295" spans="1:11" x14ac:dyDescent="0.25">
      <c r="A295" s="54" t="s">
        <v>196</v>
      </c>
      <c r="B295" s="55" t="s">
        <v>197</v>
      </c>
      <c r="C295" s="56" t="s">
        <v>49</v>
      </c>
      <c r="D295" s="57">
        <v>16689300</v>
      </c>
      <c r="E295" s="58">
        <v>1950000</v>
      </c>
      <c r="F295" s="50">
        <f t="shared" si="32"/>
        <v>11.684132947457353</v>
      </c>
      <c r="G295" s="51">
        <f t="shared" si="34"/>
        <v>14739300</v>
      </c>
      <c r="H295" s="59"/>
      <c r="I295" s="59"/>
      <c r="J295" s="78"/>
      <c r="K295" s="108"/>
    </row>
    <row r="296" spans="1:11" x14ac:dyDescent="0.25">
      <c r="A296" s="54" t="s">
        <v>200</v>
      </c>
      <c r="B296" s="55" t="s">
        <v>235</v>
      </c>
      <c r="C296" s="56" t="s">
        <v>72</v>
      </c>
      <c r="D296" s="57">
        <v>1100000</v>
      </c>
      <c r="E296" s="58">
        <v>550000</v>
      </c>
      <c r="F296" s="50">
        <f t="shared" si="32"/>
        <v>50</v>
      </c>
      <c r="G296" s="51">
        <f t="shared" si="34"/>
        <v>550000</v>
      </c>
      <c r="H296" s="59"/>
      <c r="I296" s="59"/>
      <c r="J296" s="78"/>
      <c r="K296" s="108"/>
    </row>
    <row r="297" spans="1:11" x14ac:dyDescent="0.25">
      <c r="A297" s="54" t="s">
        <v>202</v>
      </c>
      <c r="B297" s="55" t="s">
        <v>237</v>
      </c>
      <c r="C297" s="56" t="s">
        <v>63</v>
      </c>
      <c r="D297" s="57">
        <v>55500000</v>
      </c>
      <c r="E297" s="58">
        <v>759000</v>
      </c>
      <c r="F297" s="50">
        <f t="shared" si="32"/>
        <v>1.3675675675675676</v>
      </c>
      <c r="G297" s="51">
        <f t="shared" si="34"/>
        <v>54741000</v>
      </c>
      <c r="H297" s="59"/>
      <c r="I297" s="59"/>
      <c r="J297" s="78"/>
      <c r="K297" s="108"/>
    </row>
    <row r="298" spans="1:11" x14ac:dyDescent="0.25">
      <c r="A298" s="54" t="s">
        <v>204</v>
      </c>
      <c r="B298" s="55" t="s">
        <v>231</v>
      </c>
      <c r="C298" s="56" t="s">
        <v>64</v>
      </c>
      <c r="D298" s="57">
        <v>1650000</v>
      </c>
      <c r="E298" s="58">
        <v>0</v>
      </c>
      <c r="F298" s="50">
        <f t="shared" si="32"/>
        <v>0</v>
      </c>
      <c r="G298" s="51">
        <f t="shared" si="34"/>
        <v>1650000</v>
      </c>
      <c r="H298" s="59"/>
      <c r="I298" s="59"/>
      <c r="J298" s="78"/>
      <c r="K298" s="108"/>
    </row>
    <row r="299" spans="1:11" ht="30" x14ac:dyDescent="0.25">
      <c r="A299" s="54" t="s">
        <v>206</v>
      </c>
      <c r="B299" s="55" t="s">
        <v>222</v>
      </c>
      <c r="C299" s="56" t="s">
        <v>65</v>
      </c>
      <c r="D299" s="57">
        <v>115850000</v>
      </c>
      <c r="E299" s="58">
        <v>16950000</v>
      </c>
      <c r="F299" s="50">
        <f t="shared" si="32"/>
        <v>14.630988347000432</v>
      </c>
      <c r="G299" s="51">
        <f t="shared" si="34"/>
        <v>98900000</v>
      </c>
      <c r="H299" s="59"/>
      <c r="I299" s="59"/>
      <c r="J299" s="78"/>
      <c r="K299" s="108"/>
    </row>
    <row r="300" spans="1:11" x14ac:dyDescent="0.25">
      <c r="A300" s="54" t="s">
        <v>208</v>
      </c>
      <c r="B300" s="55" t="s">
        <v>256</v>
      </c>
      <c r="C300" s="56" t="s">
        <v>89</v>
      </c>
      <c r="D300" s="57">
        <v>1500000</v>
      </c>
      <c r="E300" s="58">
        <v>0</v>
      </c>
      <c r="F300" s="50">
        <f t="shared" si="32"/>
        <v>0</v>
      </c>
      <c r="G300" s="51">
        <f t="shared" si="34"/>
        <v>1500000</v>
      </c>
      <c r="H300" s="59"/>
      <c r="I300" s="59"/>
      <c r="J300" s="78"/>
      <c r="K300" s="108"/>
    </row>
    <row r="301" spans="1:11" x14ac:dyDescent="0.25">
      <c r="A301" s="54" t="s">
        <v>210</v>
      </c>
      <c r="B301" s="55" t="s">
        <v>225</v>
      </c>
      <c r="C301" s="56" t="s">
        <v>74</v>
      </c>
      <c r="D301" s="57">
        <v>67911940</v>
      </c>
      <c r="E301" s="58">
        <v>11460000</v>
      </c>
      <c r="F301" s="50">
        <f t="shared" si="32"/>
        <v>16.874794034745584</v>
      </c>
      <c r="G301" s="51">
        <f t="shared" si="34"/>
        <v>56451940</v>
      </c>
      <c r="H301" s="59"/>
      <c r="I301" s="59"/>
      <c r="J301" s="78"/>
      <c r="K301" s="108"/>
    </row>
    <row r="302" spans="1:11" x14ac:dyDescent="0.25">
      <c r="A302" s="70" t="s">
        <v>212</v>
      </c>
      <c r="B302" s="71" t="s">
        <v>238</v>
      </c>
      <c r="C302" s="72" t="s">
        <v>68</v>
      </c>
      <c r="D302" s="73">
        <v>15000000</v>
      </c>
      <c r="E302" s="58">
        <v>0</v>
      </c>
      <c r="F302" s="75">
        <f t="shared" si="32"/>
        <v>0</v>
      </c>
      <c r="G302" s="76">
        <f t="shared" si="34"/>
        <v>15000000</v>
      </c>
      <c r="H302" s="77"/>
      <c r="I302" s="77"/>
      <c r="J302" s="79"/>
      <c r="K302" s="108"/>
    </row>
    <row r="303" spans="1:11" x14ac:dyDescent="0.25">
      <c r="A303" s="36">
        <v>40</v>
      </c>
      <c r="B303" s="37" t="s">
        <v>348</v>
      </c>
      <c r="C303" s="38" t="s">
        <v>39</v>
      </c>
      <c r="D303" s="39">
        <f>SUM(D304:D313)</f>
        <v>54879700</v>
      </c>
      <c r="E303" s="39">
        <f>SUM(E304:E313)</f>
        <v>0</v>
      </c>
      <c r="F303" s="42">
        <f t="shared" si="32"/>
        <v>0</v>
      </c>
      <c r="G303" s="39">
        <f>SUM(G304:G313)</f>
        <v>54879700</v>
      </c>
      <c r="H303" s="157"/>
      <c r="I303" s="43"/>
      <c r="J303" s="44"/>
      <c r="K303" s="108"/>
    </row>
    <row r="304" spans="1:11" x14ac:dyDescent="0.25">
      <c r="A304" s="54" t="s">
        <v>194</v>
      </c>
      <c r="B304" s="55" t="s">
        <v>195</v>
      </c>
      <c r="C304" s="56" t="s">
        <v>48</v>
      </c>
      <c r="D304" s="57">
        <v>2286650</v>
      </c>
      <c r="E304" s="58">
        <v>0</v>
      </c>
      <c r="F304" s="50">
        <f t="shared" si="32"/>
        <v>0</v>
      </c>
      <c r="G304" s="51">
        <f t="shared" ref="G304:G313" si="35">D304-E304</f>
        <v>2286650</v>
      </c>
      <c r="H304" s="59"/>
      <c r="I304" s="59"/>
      <c r="J304" s="78"/>
      <c r="K304" s="108"/>
    </row>
    <row r="305" spans="1:11" x14ac:dyDescent="0.25">
      <c r="A305" s="54" t="s">
        <v>196</v>
      </c>
      <c r="B305" s="55" t="s">
        <v>197</v>
      </c>
      <c r="C305" s="56" t="s">
        <v>49</v>
      </c>
      <c r="D305" s="57">
        <v>1113030</v>
      </c>
      <c r="E305" s="58">
        <v>0</v>
      </c>
      <c r="F305" s="50">
        <f t="shared" si="32"/>
        <v>0</v>
      </c>
      <c r="G305" s="51">
        <f t="shared" si="35"/>
        <v>1113030</v>
      </c>
      <c r="H305" s="59"/>
      <c r="I305" s="59"/>
      <c r="J305" s="78"/>
      <c r="K305" s="108"/>
    </row>
    <row r="306" spans="1:11" x14ac:dyDescent="0.25">
      <c r="A306" s="54" t="s">
        <v>200</v>
      </c>
      <c r="B306" s="55" t="s">
        <v>237</v>
      </c>
      <c r="C306" s="56" t="s">
        <v>63</v>
      </c>
      <c r="D306" s="57">
        <v>25680000</v>
      </c>
      <c r="E306" s="58">
        <v>0</v>
      </c>
      <c r="F306" s="50">
        <f t="shared" ref="F306:F336" si="36">E306/D306*100</f>
        <v>0</v>
      </c>
      <c r="G306" s="51">
        <f t="shared" si="35"/>
        <v>25680000</v>
      </c>
      <c r="H306" s="59"/>
      <c r="I306" s="59"/>
      <c r="J306" s="78"/>
      <c r="K306" s="108"/>
    </row>
    <row r="307" spans="1:11" x14ac:dyDescent="0.25">
      <c r="A307" s="54" t="s">
        <v>202</v>
      </c>
      <c r="B307" s="55" t="s">
        <v>231</v>
      </c>
      <c r="C307" s="56" t="s">
        <v>64</v>
      </c>
      <c r="D307" s="57">
        <v>1650000</v>
      </c>
      <c r="E307" s="58">
        <v>0</v>
      </c>
      <c r="F307" s="50">
        <f t="shared" si="36"/>
        <v>0</v>
      </c>
      <c r="G307" s="51">
        <f t="shared" si="35"/>
        <v>1650000</v>
      </c>
      <c r="H307" s="59"/>
      <c r="I307" s="59"/>
      <c r="J307" s="78"/>
      <c r="K307" s="108"/>
    </row>
    <row r="308" spans="1:11" ht="30" x14ac:dyDescent="0.25">
      <c r="A308" s="54" t="s">
        <v>204</v>
      </c>
      <c r="B308" s="55" t="s">
        <v>222</v>
      </c>
      <c r="C308" s="56" t="s">
        <v>65</v>
      </c>
      <c r="D308" s="57">
        <v>15300000</v>
      </c>
      <c r="E308" s="58">
        <v>0</v>
      </c>
      <c r="F308" s="50">
        <f t="shared" si="36"/>
        <v>0</v>
      </c>
      <c r="G308" s="51">
        <f t="shared" si="35"/>
        <v>15300000</v>
      </c>
      <c r="H308" s="59"/>
      <c r="I308" s="59"/>
      <c r="J308" s="78"/>
      <c r="K308" s="108"/>
    </row>
    <row r="309" spans="1:11" x14ac:dyDescent="0.25">
      <c r="A309" s="54" t="s">
        <v>206</v>
      </c>
      <c r="B309" s="55" t="s">
        <v>270</v>
      </c>
      <c r="C309" s="56" t="s">
        <v>102</v>
      </c>
      <c r="D309" s="57">
        <v>4000000</v>
      </c>
      <c r="E309" s="58">
        <v>0</v>
      </c>
      <c r="F309" s="50">
        <f t="shared" si="36"/>
        <v>0</v>
      </c>
      <c r="G309" s="51">
        <f t="shared" si="35"/>
        <v>4000000</v>
      </c>
      <c r="H309" s="59"/>
      <c r="I309" s="59"/>
      <c r="J309" s="78"/>
      <c r="K309" s="108"/>
    </row>
    <row r="310" spans="1:11" x14ac:dyDescent="0.25">
      <c r="A310" s="54" t="s">
        <v>208</v>
      </c>
      <c r="B310" s="55" t="s">
        <v>272</v>
      </c>
      <c r="C310" s="56" t="s">
        <v>157</v>
      </c>
      <c r="D310" s="57">
        <v>300000</v>
      </c>
      <c r="E310" s="58">
        <v>0</v>
      </c>
      <c r="F310" s="50">
        <f t="shared" si="36"/>
        <v>0</v>
      </c>
      <c r="G310" s="51">
        <f t="shared" si="35"/>
        <v>300000</v>
      </c>
      <c r="H310" s="59"/>
      <c r="I310" s="59"/>
      <c r="J310" s="78"/>
      <c r="K310" s="108"/>
    </row>
    <row r="311" spans="1:11" x14ac:dyDescent="0.25">
      <c r="A311" s="54" t="s">
        <v>210</v>
      </c>
      <c r="B311" s="55" t="s">
        <v>256</v>
      </c>
      <c r="C311" s="56" t="s">
        <v>89</v>
      </c>
      <c r="D311" s="57">
        <v>750000</v>
      </c>
      <c r="E311" s="58">
        <v>0</v>
      </c>
      <c r="F311" s="50">
        <f t="shared" si="36"/>
        <v>0</v>
      </c>
      <c r="G311" s="51">
        <f t="shared" si="35"/>
        <v>750000</v>
      </c>
      <c r="H311" s="59"/>
      <c r="I311" s="59"/>
      <c r="J311" s="78"/>
      <c r="K311" s="108"/>
    </row>
    <row r="312" spans="1:11" x14ac:dyDescent="0.25">
      <c r="A312" s="54" t="s">
        <v>212</v>
      </c>
      <c r="B312" s="55" t="s">
        <v>225</v>
      </c>
      <c r="C312" s="56" t="s">
        <v>74</v>
      </c>
      <c r="D312" s="57">
        <v>1250020</v>
      </c>
      <c r="E312" s="58">
        <v>0</v>
      </c>
      <c r="F312" s="50">
        <f t="shared" si="36"/>
        <v>0</v>
      </c>
      <c r="G312" s="51">
        <f t="shared" si="35"/>
        <v>1250020</v>
      </c>
      <c r="H312" s="59"/>
      <c r="I312" s="59"/>
      <c r="J312" s="78"/>
      <c r="K312" s="108"/>
    </row>
    <row r="313" spans="1:11" x14ac:dyDescent="0.25">
      <c r="A313" s="135" t="s">
        <v>214</v>
      </c>
      <c r="B313" s="136" t="s">
        <v>238</v>
      </c>
      <c r="C313" s="137" t="s">
        <v>68</v>
      </c>
      <c r="D313" s="138">
        <v>2550000</v>
      </c>
      <c r="E313" s="58">
        <v>0</v>
      </c>
      <c r="F313" s="139">
        <f t="shared" si="36"/>
        <v>0</v>
      </c>
      <c r="G313" s="140">
        <f t="shared" si="35"/>
        <v>2550000</v>
      </c>
      <c r="H313" s="141"/>
      <c r="I313" s="141"/>
      <c r="J313" s="142"/>
      <c r="K313" s="108"/>
    </row>
    <row r="314" spans="1:11" x14ac:dyDescent="0.25">
      <c r="A314" s="123" t="s">
        <v>120</v>
      </c>
      <c r="B314" s="124" t="s">
        <v>145</v>
      </c>
      <c r="C314" s="125" t="s">
        <v>187</v>
      </c>
      <c r="D314" s="126">
        <f>D315+D324+D339+D351+D361</f>
        <v>1919748200</v>
      </c>
      <c r="E314" s="126">
        <f>E315+E324+E339+E351+E361</f>
        <v>73467000</v>
      </c>
      <c r="F314" s="128">
        <f t="shared" si="36"/>
        <v>3.8269081330561998</v>
      </c>
      <c r="G314" s="126">
        <f>G315+G324+G339+G351+G361</f>
        <v>1846281200</v>
      </c>
      <c r="H314" s="158"/>
      <c r="I314" s="158"/>
      <c r="J314" s="131"/>
      <c r="K314" s="108"/>
    </row>
    <row r="315" spans="1:11" x14ac:dyDescent="0.25">
      <c r="A315" s="109">
        <v>41</v>
      </c>
      <c r="B315" s="110" t="s">
        <v>349</v>
      </c>
      <c r="C315" s="111" t="s">
        <v>40</v>
      </c>
      <c r="D315" s="112">
        <f>SUM(D316:D323)</f>
        <v>206887270</v>
      </c>
      <c r="E315" s="112">
        <f>SUM(E316:E323)</f>
        <v>11375000</v>
      </c>
      <c r="F315" s="113">
        <f t="shared" si="36"/>
        <v>5.4981633234369616</v>
      </c>
      <c r="G315" s="112">
        <f>SUM(G316:G323)</f>
        <v>195512270</v>
      </c>
      <c r="H315" s="132"/>
      <c r="I315" s="43"/>
      <c r="J315" s="116"/>
      <c r="K315" s="108"/>
    </row>
    <row r="316" spans="1:11" x14ac:dyDescent="0.25">
      <c r="A316" s="54" t="s">
        <v>194</v>
      </c>
      <c r="B316" s="55" t="s">
        <v>195</v>
      </c>
      <c r="C316" s="56" t="s">
        <v>48</v>
      </c>
      <c r="D316" s="107">
        <v>16974050</v>
      </c>
      <c r="E316" s="58">
        <v>0</v>
      </c>
      <c r="F316" s="50">
        <f t="shared" si="36"/>
        <v>0</v>
      </c>
      <c r="G316" s="51">
        <f t="shared" ref="G316:G323" si="37">D316-E316</f>
        <v>16974050</v>
      </c>
      <c r="H316" s="59"/>
      <c r="I316" s="59"/>
      <c r="J316" s="78"/>
      <c r="K316" s="108"/>
    </row>
    <row r="317" spans="1:11" x14ac:dyDescent="0.25">
      <c r="A317" s="54" t="s">
        <v>196</v>
      </c>
      <c r="B317" s="55" t="s">
        <v>197</v>
      </c>
      <c r="C317" s="56" t="s">
        <v>49</v>
      </c>
      <c r="D317" s="107">
        <v>4800000</v>
      </c>
      <c r="E317" s="58">
        <v>0</v>
      </c>
      <c r="F317" s="50">
        <f t="shared" si="36"/>
        <v>0</v>
      </c>
      <c r="G317" s="51">
        <f t="shared" si="37"/>
        <v>4800000</v>
      </c>
      <c r="H317" s="59"/>
      <c r="I317" s="59"/>
      <c r="J317" s="78"/>
      <c r="K317" s="108"/>
    </row>
    <row r="318" spans="1:11" x14ac:dyDescent="0.25">
      <c r="A318" s="54" t="s">
        <v>200</v>
      </c>
      <c r="B318" s="55" t="s">
        <v>235</v>
      </c>
      <c r="C318" s="56" t="s">
        <v>72</v>
      </c>
      <c r="D318" s="107">
        <v>2750000</v>
      </c>
      <c r="E318" s="58">
        <v>0</v>
      </c>
      <c r="F318" s="50">
        <f t="shared" si="36"/>
        <v>0</v>
      </c>
      <c r="G318" s="51">
        <f t="shared" si="37"/>
        <v>2750000</v>
      </c>
      <c r="H318" s="59"/>
      <c r="I318" s="59"/>
      <c r="J318" s="78"/>
      <c r="K318" s="108"/>
    </row>
    <row r="319" spans="1:11" x14ac:dyDescent="0.25">
      <c r="A319" s="54" t="s">
        <v>202</v>
      </c>
      <c r="B319" s="55" t="s">
        <v>237</v>
      </c>
      <c r="C319" s="56" t="s">
        <v>63</v>
      </c>
      <c r="D319" s="107">
        <v>78200000</v>
      </c>
      <c r="E319" s="58">
        <v>7125000</v>
      </c>
      <c r="F319" s="50">
        <f t="shared" si="36"/>
        <v>9.1112531969309458</v>
      </c>
      <c r="G319" s="51">
        <f t="shared" si="37"/>
        <v>71075000</v>
      </c>
      <c r="H319" s="59"/>
      <c r="I319" s="59"/>
      <c r="J319" s="78"/>
      <c r="K319" s="108"/>
    </row>
    <row r="320" spans="1:11" ht="30" x14ac:dyDescent="0.25">
      <c r="A320" s="54" t="s">
        <v>204</v>
      </c>
      <c r="B320" s="55" t="s">
        <v>222</v>
      </c>
      <c r="C320" s="56" t="s">
        <v>65</v>
      </c>
      <c r="D320" s="107">
        <v>50000000</v>
      </c>
      <c r="E320" s="58">
        <v>4250000</v>
      </c>
      <c r="F320" s="50">
        <f t="shared" si="36"/>
        <v>8.5</v>
      </c>
      <c r="G320" s="51">
        <f t="shared" si="37"/>
        <v>45750000</v>
      </c>
      <c r="H320" s="59"/>
      <c r="I320" s="59"/>
      <c r="J320" s="78"/>
      <c r="K320" s="108"/>
    </row>
    <row r="321" spans="1:12" ht="30" x14ac:dyDescent="0.25">
      <c r="A321" s="54" t="s">
        <v>206</v>
      </c>
      <c r="B321" s="55" t="s">
        <v>267</v>
      </c>
      <c r="C321" s="56" t="s">
        <v>99</v>
      </c>
      <c r="D321" s="107">
        <v>25500000</v>
      </c>
      <c r="E321" s="58">
        <v>0</v>
      </c>
      <c r="F321" s="50">
        <f t="shared" si="36"/>
        <v>0</v>
      </c>
      <c r="G321" s="51">
        <f t="shared" si="37"/>
        <v>25500000</v>
      </c>
      <c r="H321" s="121"/>
      <c r="I321" s="121"/>
      <c r="J321" s="122"/>
      <c r="K321" s="108"/>
    </row>
    <row r="322" spans="1:12" x14ac:dyDescent="0.25">
      <c r="A322" s="54" t="s">
        <v>208</v>
      </c>
      <c r="B322" s="55" t="s">
        <v>225</v>
      </c>
      <c r="C322" s="56" t="s">
        <v>74</v>
      </c>
      <c r="D322" s="107">
        <v>25138220</v>
      </c>
      <c r="E322" s="58">
        <v>0</v>
      </c>
      <c r="F322" s="50">
        <f t="shared" si="36"/>
        <v>0</v>
      </c>
      <c r="G322" s="51">
        <f t="shared" si="37"/>
        <v>25138220</v>
      </c>
      <c r="H322" s="59"/>
      <c r="I322" s="59"/>
      <c r="J322" s="78"/>
      <c r="K322" s="108"/>
    </row>
    <row r="323" spans="1:12" x14ac:dyDescent="0.25">
      <c r="A323" s="70" t="s">
        <v>210</v>
      </c>
      <c r="B323" s="71" t="s">
        <v>238</v>
      </c>
      <c r="C323" s="72" t="s">
        <v>68</v>
      </c>
      <c r="D323" s="159">
        <v>3525000</v>
      </c>
      <c r="E323" s="90">
        <v>0</v>
      </c>
      <c r="F323" s="75">
        <f t="shared" si="36"/>
        <v>0</v>
      </c>
      <c r="G323" s="76">
        <f t="shared" si="37"/>
        <v>3525000</v>
      </c>
      <c r="H323" s="77"/>
      <c r="I323" s="77"/>
      <c r="J323" s="79"/>
      <c r="K323" s="108"/>
    </row>
    <row r="324" spans="1:12" x14ac:dyDescent="0.25">
      <c r="A324" s="36">
        <v>42</v>
      </c>
      <c r="B324" s="37" t="s">
        <v>350</v>
      </c>
      <c r="C324" s="38" t="s">
        <v>188</v>
      </c>
      <c r="D324" s="39">
        <f>SUM(D325:D338)</f>
        <v>1091979710</v>
      </c>
      <c r="E324" s="39">
        <f>SUM(E325:E338)</f>
        <v>28405000</v>
      </c>
      <c r="F324" s="42">
        <f t="shared" si="36"/>
        <v>2.6012388087320781</v>
      </c>
      <c r="G324" s="39">
        <f>SUM(G325:G338)</f>
        <v>1063574710</v>
      </c>
      <c r="H324" s="134"/>
      <c r="I324" s="43"/>
      <c r="J324" s="44"/>
      <c r="K324" s="108"/>
    </row>
    <row r="325" spans="1:12" x14ac:dyDescent="0.25">
      <c r="A325" s="54" t="s">
        <v>194</v>
      </c>
      <c r="B325" s="55" t="s">
        <v>195</v>
      </c>
      <c r="C325" s="56" t="s">
        <v>48</v>
      </c>
      <c r="D325" s="107">
        <v>15762940</v>
      </c>
      <c r="E325" s="58">
        <v>0</v>
      </c>
      <c r="F325" s="50">
        <f t="shared" si="36"/>
        <v>0</v>
      </c>
      <c r="G325" s="51">
        <f t="shared" ref="G325:G336" si="38">D325-E325</f>
        <v>15762940</v>
      </c>
      <c r="H325" s="59"/>
      <c r="I325" s="59"/>
      <c r="J325" s="78"/>
      <c r="K325" s="108"/>
    </row>
    <row r="326" spans="1:12" x14ac:dyDescent="0.25">
      <c r="A326" s="54" t="s">
        <v>196</v>
      </c>
      <c r="B326" s="55" t="s">
        <v>197</v>
      </c>
      <c r="C326" s="56" t="s">
        <v>49</v>
      </c>
      <c r="D326" s="107">
        <v>120810710</v>
      </c>
      <c r="E326" s="58">
        <v>6925000</v>
      </c>
      <c r="F326" s="50">
        <f t="shared" si="36"/>
        <v>5.7321076914455684</v>
      </c>
      <c r="G326" s="51">
        <f t="shared" si="38"/>
        <v>113885710</v>
      </c>
      <c r="H326" s="59"/>
      <c r="I326" s="59"/>
      <c r="J326" s="78"/>
      <c r="K326" s="108"/>
    </row>
    <row r="327" spans="1:12" x14ac:dyDescent="0.25">
      <c r="A327" s="54" t="s">
        <v>200</v>
      </c>
      <c r="B327" s="55" t="s">
        <v>235</v>
      </c>
      <c r="C327" s="56" t="s">
        <v>72</v>
      </c>
      <c r="D327" s="107">
        <v>2750000</v>
      </c>
      <c r="E327" s="58">
        <v>0</v>
      </c>
      <c r="F327" s="50">
        <f t="shared" si="36"/>
        <v>0</v>
      </c>
      <c r="G327" s="51">
        <f t="shared" si="38"/>
        <v>2750000</v>
      </c>
      <c r="H327" s="59"/>
      <c r="I327" s="59"/>
      <c r="J327" s="78"/>
      <c r="K327" s="108"/>
    </row>
    <row r="328" spans="1:12" x14ac:dyDescent="0.25">
      <c r="A328" s="54" t="s">
        <v>202</v>
      </c>
      <c r="B328" s="55" t="s">
        <v>237</v>
      </c>
      <c r="C328" s="56" t="s">
        <v>63</v>
      </c>
      <c r="D328" s="107">
        <v>172475000</v>
      </c>
      <c r="E328" s="58">
        <v>13530000</v>
      </c>
      <c r="F328" s="50">
        <f t="shared" si="36"/>
        <v>7.8446151616176252</v>
      </c>
      <c r="G328" s="51">
        <f t="shared" si="38"/>
        <v>158945000</v>
      </c>
      <c r="H328" s="59"/>
      <c r="I328" s="59"/>
      <c r="J328" s="78"/>
      <c r="K328" s="108"/>
    </row>
    <row r="329" spans="1:12" ht="30" x14ac:dyDescent="0.25">
      <c r="A329" s="54" t="s">
        <v>204</v>
      </c>
      <c r="B329" s="55" t="s">
        <v>222</v>
      </c>
      <c r="C329" s="56" t="s">
        <v>65</v>
      </c>
      <c r="D329" s="107">
        <v>107400000</v>
      </c>
      <c r="E329" s="58">
        <v>5750000</v>
      </c>
      <c r="F329" s="50">
        <f t="shared" si="36"/>
        <v>5.3538175046554937</v>
      </c>
      <c r="G329" s="51">
        <f t="shared" si="38"/>
        <v>101650000</v>
      </c>
      <c r="H329" s="59"/>
      <c r="I329" s="59"/>
      <c r="J329" s="78"/>
      <c r="K329" s="108"/>
    </row>
    <row r="330" spans="1:12" ht="30" x14ac:dyDescent="0.25">
      <c r="A330" s="54" t="s">
        <v>206</v>
      </c>
      <c r="B330" s="55" t="s">
        <v>267</v>
      </c>
      <c r="C330" s="56" t="s">
        <v>99</v>
      </c>
      <c r="D330" s="107">
        <v>37450000</v>
      </c>
      <c r="E330" s="58">
        <v>0</v>
      </c>
      <c r="F330" s="50">
        <f t="shared" si="36"/>
        <v>0</v>
      </c>
      <c r="G330" s="51">
        <f t="shared" si="38"/>
        <v>37450000</v>
      </c>
      <c r="H330" s="106"/>
      <c r="I330" s="106"/>
      <c r="J330" s="78"/>
      <c r="K330" s="108"/>
    </row>
    <row r="331" spans="1:12" x14ac:dyDescent="0.25">
      <c r="A331" s="54" t="s">
        <v>208</v>
      </c>
      <c r="B331" s="55" t="s">
        <v>292</v>
      </c>
      <c r="C331" s="56" t="s">
        <v>158</v>
      </c>
      <c r="D331" s="107">
        <v>5000000</v>
      </c>
      <c r="E331" s="58">
        <v>0</v>
      </c>
      <c r="F331" s="50">
        <f t="shared" si="36"/>
        <v>0</v>
      </c>
      <c r="G331" s="51">
        <f t="shared" si="38"/>
        <v>5000000</v>
      </c>
      <c r="H331" s="59"/>
      <c r="I331" s="59"/>
      <c r="J331" s="78"/>
      <c r="K331" s="108"/>
    </row>
    <row r="332" spans="1:12" x14ac:dyDescent="0.25">
      <c r="A332" s="54" t="s">
        <v>210</v>
      </c>
      <c r="B332" s="55" t="s">
        <v>293</v>
      </c>
      <c r="C332" s="56" t="s">
        <v>126</v>
      </c>
      <c r="D332" s="107">
        <v>60000000</v>
      </c>
      <c r="E332" s="58">
        <v>0</v>
      </c>
      <c r="F332" s="50">
        <f t="shared" si="36"/>
        <v>0</v>
      </c>
      <c r="G332" s="51">
        <f t="shared" si="38"/>
        <v>60000000</v>
      </c>
      <c r="H332" s="59"/>
      <c r="I332" s="59"/>
      <c r="J332" s="78"/>
      <c r="K332" s="108"/>
    </row>
    <row r="333" spans="1:12" x14ac:dyDescent="0.25">
      <c r="A333" s="54" t="s">
        <v>212</v>
      </c>
      <c r="B333" s="55" t="s">
        <v>286</v>
      </c>
      <c r="C333" s="56" t="s">
        <v>166</v>
      </c>
      <c r="D333" s="107">
        <v>10200000</v>
      </c>
      <c r="E333" s="58">
        <v>0</v>
      </c>
      <c r="F333" s="50">
        <f t="shared" si="36"/>
        <v>0</v>
      </c>
      <c r="G333" s="51">
        <f t="shared" si="38"/>
        <v>10200000</v>
      </c>
      <c r="H333" s="59"/>
      <c r="I333" s="59"/>
      <c r="J333" s="78"/>
      <c r="K333" s="108"/>
    </row>
    <row r="334" spans="1:12" x14ac:dyDescent="0.25">
      <c r="A334" s="54" t="s">
        <v>214</v>
      </c>
      <c r="B334" s="55" t="s">
        <v>283</v>
      </c>
      <c r="C334" s="56" t="s">
        <v>105</v>
      </c>
      <c r="D334" s="107">
        <v>228109040</v>
      </c>
      <c r="E334" s="58">
        <v>1600000</v>
      </c>
      <c r="F334" s="50">
        <f t="shared" si="36"/>
        <v>0.70141893543543909</v>
      </c>
      <c r="G334" s="51">
        <f t="shared" si="38"/>
        <v>226509040</v>
      </c>
      <c r="H334" s="59"/>
      <c r="I334" s="59"/>
      <c r="J334" s="78"/>
      <c r="K334" s="108"/>
    </row>
    <row r="335" spans="1:12" x14ac:dyDescent="0.25">
      <c r="A335" s="54" t="s">
        <v>216</v>
      </c>
      <c r="B335" s="55" t="s">
        <v>225</v>
      </c>
      <c r="C335" s="56" t="s">
        <v>74</v>
      </c>
      <c r="D335" s="107">
        <v>79547020</v>
      </c>
      <c r="E335" s="58">
        <v>0</v>
      </c>
      <c r="F335" s="50">
        <f t="shared" si="36"/>
        <v>0</v>
      </c>
      <c r="G335" s="51">
        <f t="shared" si="38"/>
        <v>79547020</v>
      </c>
      <c r="H335" s="59"/>
      <c r="I335" s="59"/>
      <c r="J335" s="78"/>
      <c r="K335" s="108"/>
      <c r="L335" s="3"/>
    </row>
    <row r="336" spans="1:12" x14ac:dyDescent="0.25">
      <c r="A336" s="54" t="s">
        <v>218</v>
      </c>
      <c r="B336" s="55" t="s">
        <v>238</v>
      </c>
      <c r="C336" s="56" t="s">
        <v>68</v>
      </c>
      <c r="D336" s="107">
        <v>63825000</v>
      </c>
      <c r="E336" s="58">
        <v>600000</v>
      </c>
      <c r="F336" s="50">
        <f t="shared" si="36"/>
        <v>0.9400705052878966</v>
      </c>
      <c r="G336" s="51">
        <f t="shared" si="38"/>
        <v>63225000</v>
      </c>
      <c r="H336" s="59"/>
      <c r="I336" s="59"/>
      <c r="J336" s="78"/>
      <c r="K336" s="108"/>
      <c r="L336" s="3"/>
    </row>
    <row r="337" spans="1:12" x14ac:dyDescent="0.25">
      <c r="A337" s="81" t="s">
        <v>220</v>
      </c>
      <c r="B337" s="82" t="s">
        <v>424</v>
      </c>
      <c r="C337" s="83" t="s">
        <v>425</v>
      </c>
      <c r="D337" s="306">
        <v>28650000</v>
      </c>
      <c r="E337" s="58">
        <v>0</v>
      </c>
      <c r="F337" s="50">
        <f t="shared" ref="F337" si="39">E337/D337*100</f>
        <v>0</v>
      </c>
      <c r="G337" s="51">
        <f t="shared" ref="G337" si="40">D337-E337</f>
        <v>28650000</v>
      </c>
      <c r="H337" s="88"/>
      <c r="I337" s="88"/>
      <c r="J337" s="89"/>
      <c r="K337" s="108"/>
      <c r="L337" s="3"/>
    </row>
    <row r="338" spans="1:12" x14ac:dyDescent="0.25">
      <c r="A338" s="70" t="s">
        <v>251</v>
      </c>
      <c r="B338" s="71" t="s">
        <v>294</v>
      </c>
      <c r="C338" s="72" t="s">
        <v>159</v>
      </c>
      <c r="D338" s="159">
        <v>160000000</v>
      </c>
      <c r="E338" s="80">
        <v>0</v>
      </c>
      <c r="F338" s="75">
        <f t="shared" ref="F338:F354" si="41">E338/D338*100</f>
        <v>0</v>
      </c>
      <c r="G338" s="76">
        <f>D338-E338</f>
        <v>160000000</v>
      </c>
      <c r="H338" s="77"/>
      <c r="I338" s="77"/>
      <c r="J338" s="79"/>
      <c r="K338" s="108"/>
      <c r="L338" s="3"/>
    </row>
    <row r="339" spans="1:12" x14ac:dyDescent="0.25">
      <c r="A339" s="36">
        <v>43</v>
      </c>
      <c r="B339" s="37" t="s">
        <v>351</v>
      </c>
      <c r="C339" s="38" t="s">
        <v>41</v>
      </c>
      <c r="D339" s="39">
        <f>SUM(D340:D350)</f>
        <v>489773780</v>
      </c>
      <c r="E339" s="39">
        <f>SUM(E340:E350)</f>
        <v>19797000</v>
      </c>
      <c r="F339" s="42">
        <f t="shared" si="41"/>
        <v>4.0420701982045673</v>
      </c>
      <c r="G339" s="39">
        <f>SUM(G340:G350)</f>
        <v>469976780</v>
      </c>
      <c r="H339" s="134"/>
      <c r="I339" s="43"/>
      <c r="J339" s="44"/>
      <c r="K339" s="108"/>
      <c r="L339" s="3"/>
    </row>
    <row r="340" spans="1:12" x14ac:dyDescent="0.25">
      <c r="A340" s="54" t="s">
        <v>194</v>
      </c>
      <c r="B340" s="55" t="s">
        <v>195</v>
      </c>
      <c r="C340" s="56" t="s">
        <v>48</v>
      </c>
      <c r="D340" s="107">
        <v>16967840</v>
      </c>
      <c r="E340" s="58">
        <v>1206000</v>
      </c>
      <c r="F340" s="50">
        <f t="shared" si="41"/>
        <v>7.107563484804194</v>
      </c>
      <c r="G340" s="51">
        <f t="shared" ref="G340:G350" si="42">D340-E340</f>
        <v>15761840</v>
      </c>
      <c r="H340" s="59"/>
      <c r="I340" s="59"/>
      <c r="J340" s="78"/>
      <c r="K340" s="108"/>
      <c r="L340" s="3"/>
    </row>
    <row r="341" spans="1:12" x14ac:dyDescent="0.25">
      <c r="A341" s="54" t="s">
        <v>196</v>
      </c>
      <c r="B341" s="55" t="s">
        <v>197</v>
      </c>
      <c r="C341" s="56" t="s">
        <v>49</v>
      </c>
      <c r="D341" s="107">
        <v>18705940</v>
      </c>
      <c r="E341" s="58">
        <v>1566000</v>
      </c>
      <c r="F341" s="50">
        <f t="shared" si="41"/>
        <v>8.3716723137142548</v>
      </c>
      <c r="G341" s="51">
        <f t="shared" si="42"/>
        <v>17139940</v>
      </c>
      <c r="H341" s="59"/>
      <c r="I341" s="59"/>
      <c r="J341" s="78"/>
      <c r="K341" s="108"/>
      <c r="L341" s="3"/>
    </row>
    <row r="342" spans="1:12" x14ac:dyDescent="0.25">
      <c r="A342" s="54" t="s">
        <v>200</v>
      </c>
      <c r="B342" s="55" t="s">
        <v>235</v>
      </c>
      <c r="C342" s="56" t="s">
        <v>72</v>
      </c>
      <c r="D342" s="107">
        <v>1100000</v>
      </c>
      <c r="E342" s="58">
        <v>0</v>
      </c>
      <c r="F342" s="50">
        <f t="shared" si="41"/>
        <v>0</v>
      </c>
      <c r="G342" s="51">
        <f t="shared" si="42"/>
        <v>1100000</v>
      </c>
      <c r="H342" s="59"/>
      <c r="I342" s="59"/>
      <c r="J342" s="78"/>
      <c r="K342" s="108"/>
      <c r="L342" s="3"/>
    </row>
    <row r="343" spans="1:12" x14ac:dyDescent="0.25">
      <c r="A343" s="54" t="s">
        <v>202</v>
      </c>
      <c r="B343" s="55" t="s">
        <v>237</v>
      </c>
      <c r="C343" s="56" t="s">
        <v>63</v>
      </c>
      <c r="D343" s="107">
        <v>61000000</v>
      </c>
      <c r="E343" s="58">
        <v>10125000</v>
      </c>
      <c r="F343" s="50">
        <f t="shared" si="41"/>
        <v>16.598360655737704</v>
      </c>
      <c r="G343" s="51">
        <f t="shared" si="42"/>
        <v>50875000</v>
      </c>
      <c r="H343" s="59"/>
      <c r="I343" s="59"/>
      <c r="J343" s="78"/>
      <c r="K343" s="108"/>
      <c r="L343" s="3"/>
    </row>
    <row r="344" spans="1:12" x14ac:dyDescent="0.25">
      <c r="A344" s="54" t="s">
        <v>204</v>
      </c>
      <c r="B344" s="55" t="s">
        <v>231</v>
      </c>
      <c r="C344" s="56" t="s">
        <v>64</v>
      </c>
      <c r="D344" s="107">
        <v>4550000</v>
      </c>
      <c r="E344" s="58">
        <v>850000</v>
      </c>
      <c r="F344" s="50">
        <f t="shared" si="41"/>
        <v>18.681318681318682</v>
      </c>
      <c r="G344" s="51">
        <f t="shared" si="42"/>
        <v>3700000</v>
      </c>
      <c r="H344" s="59"/>
      <c r="I344" s="59"/>
      <c r="J344" s="78"/>
      <c r="K344" s="108"/>
      <c r="L344" s="3"/>
    </row>
    <row r="345" spans="1:12" ht="30" x14ac:dyDescent="0.25">
      <c r="A345" s="54" t="s">
        <v>206</v>
      </c>
      <c r="B345" s="55" t="s">
        <v>222</v>
      </c>
      <c r="C345" s="56" t="s">
        <v>65</v>
      </c>
      <c r="D345" s="107">
        <v>163450000</v>
      </c>
      <c r="E345" s="58">
        <v>6050000</v>
      </c>
      <c r="F345" s="50">
        <f t="shared" si="41"/>
        <v>3.7014377485469563</v>
      </c>
      <c r="G345" s="51">
        <f t="shared" si="42"/>
        <v>157400000</v>
      </c>
      <c r="H345" s="59"/>
      <c r="I345" s="59"/>
      <c r="J345" s="78"/>
      <c r="K345" s="108"/>
      <c r="L345" s="3"/>
    </row>
    <row r="346" spans="1:12" x14ac:dyDescent="0.25">
      <c r="A346" s="54" t="s">
        <v>208</v>
      </c>
      <c r="B346" s="55" t="s">
        <v>270</v>
      </c>
      <c r="C346" s="56" t="s">
        <v>102</v>
      </c>
      <c r="D346" s="107">
        <v>8000000</v>
      </c>
      <c r="E346" s="58">
        <v>0</v>
      </c>
      <c r="F346" s="50">
        <f t="shared" si="41"/>
        <v>0</v>
      </c>
      <c r="G346" s="51">
        <f t="shared" si="42"/>
        <v>8000000</v>
      </c>
      <c r="H346" s="59"/>
      <c r="I346" s="59"/>
      <c r="J346" s="78"/>
      <c r="K346" s="108"/>
      <c r="L346" s="3"/>
    </row>
    <row r="347" spans="1:12" x14ac:dyDescent="0.25">
      <c r="A347" s="54" t="s">
        <v>210</v>
      </c>
      <c r="B347" s="55" t="s">
        <v>477</v>
      </c>
      <c r="C347" s="56" t="s">
        <v>476</v>
      </c>
      <c r="D347" s="107">
        <v>125000000</v>
      </c>
      <c r="E347" s="58">
        <v>0</v>
      </c>
      <c r="F347" s="50">
        <f t="shared" si="41"/>
        <v>0</v>
      </c>
      <c r="G347" s="51">
        <f t="shared" si="42"/>
        <v>125000000</v>
      </c>
      <c r="H347" s="59"/>
      <c r="I347" s="59"/>
      <c r="J347" s="78"/>
      <c r="K347" s="108"/>
      <c r="L347" s="3"/>
    </row>
    <row r="348" spans="1:12" x14ac:dyDescent="0.25">
      <c r="A348" s="54" t="s">
        <v>212</v>
      </c>
      <c r="B348" s="55" t="s">
        <v>286</v>
      </c>
      <c r="C348" s="56" t="s">
        <v>166</v>
      </c>
      <c r="D348" s="107">
        <v>20400000</v>
      </c>
      <c r="E348" s="58">
        <v>0</v>
      </c>
      <c r="F348" s="50">
        <f t="shared" si="41"/>
        <v>0</v>
      </c>
      <c r="G348" s="51">
        <f t="shared" si="42"/>
        <v>20400000</v>
      </c>
      <c r="H348" s="59"/>
      <c r="I348" s="59"/>
      <c r="J348" s="78"/>
      <c r="K348" s="108"/>
      <c r="L348" s="3"/>
    </row>
    <row r="349" spans="1:12" x14ac:dyDescent="0.25">
      <c r="A349" s="54" t="s">
        <v>214</v>
      </c>
      <c r="B349" s="82" t="s">
        <v>238</v>
      </c>
      <c r="C349" s="83" t="s">
        <v>68</v>
      </c>
      <c r="D349" s="107">
        <v>3750000</v>
      </c>
      <c r="E349" s="58">
        <v>0</v>
      </c>
      <c r="F349" s="50">
        <f t="shared" si="41"/>
        <v>0</v>
      </c>
      <c r="G349" s="51">
        <f t="shared" si="42"/>
        <v>3750000</v>
      </c>
      <c r="H349" s="59"/>
      <c r="I349" s="59"/>
      <c r="J349" s="78"/>
      <c r="K349" s="108"/>
      <c r="L349" s="3"/>
    </row>
    <row r="350" spans="1:12" x14ac:dyDescent="0.25">
      <c r="A350" s="70" t="s">
        <v>216</v>
      </c>
      <c r="B350" s="307" t="s">
        <v>424</v>
      </c>
      <c r="C350" s="308" t="s">
        <v>425</v>
      </c>
      <c r="D350" s="159">
        <v>66850000</v>
      </c>
      <c r="E350" s="90">
        <v>0</v>
      </c>
      <c r="F350" s="75">
        <f t="shared" si="41"/>
        <v>0</v>
      </c>
      <c r="G350" s="76">
        <f t="shared" si="42"/>
        <v>66850000</v>
      </c>
      <c r="H350" s="77"/>
      <c r="I350" s="77"/>
      <c r="J350" s="79"/>
      <c r="K350" s="108"/>
      <c r="L350" s="3"/>
    </row>
    <row r="351" spans="1:12" x14ac:dyDescent="0.25">
      <c r="A351" s="36">
        <v>44</v>
      </c>
      <c r="B351" s="37" t="s">
        <v>352</v>
      </c>
      <c r="C351" s="38" t="s">
        <v>42</v>
      </c>
      <c r="D351" s="39">
        <f>SUM(D352:D360)</f>
        <v>115254960</v>
      </c>
      <c r="E351" s="39">
        <f>SUM(E352:E360)</f>
        <v>13190000</v>
      </c>
      <c r="F351" s="42">
        <f t="shared" si="41"/>
        <v>11.444192944060717</v>
      </c>
      <c r="G351" s="39">
        <f>SUM(G352:G360)</f>
        <v>102064960</v>
      </c>
      <c r="H351" s="134"/>
      <c r="I351" s="43"/>
      <c r="J351" s="44"/>
      <c r="K351" s="108"/>
      <c r="L351" s="3"/>
    </row>
    <row r="352" spans="1:12" x14ac:dyDescent="0.25">
      <c r="A352" s="54" t="s">
        <v>194</v>
      </c>
      <c r="B352" s="55" t="s">
        <v>195</v>
      </c>
      <c r="C352" s="56" t="s">
        <v>48</v>
      </c>
      <c r="D352" s="107">
        <v>6941960</v>
      </c>
      <c r="E352" s="58">
        <v>0</v>
      </c>
      <c r="F352" s="50">
        <f t="shared" si="41"/>
        <v>0</v>
      </c>
      <c r="G352" s="51">
        <f t="shared" ref="G352:G360" si="43">D352-E352</f>
        <v>6941960</v>
      </c>
      <c r="H352" s="59"/>
      <c r="I352" s="59"/>
      <c r="J352" s="78"/>
      <c r="K352" s="108"/>
      <c r="L352" s="3"/>
    </row>
    <row r="353" spans="1:12" x14ac:dyDescent="0.25">
      <c r="A353" s="54" t="s">
        <v>196</v>
      </c>
      <c r="B353" s="55" t="s">
        <v>197</v>
      </c>
      <c r="C353" s="56" t="s">
        <v>49</v>
      </c>
      <c r="D353" s="107">
        <v>6947000</v>
      </c>
      <c r="E353" s="58">
        <v>0</v>
      </c>
      <c r="F353" s="50">
        <f t="shared" si="41"/>
        <v>0</v>
      </c>
      <c r="G353" s="51">
        <f t="shared" si="43"/>
        <v>6947000</v>
      </c>
      <c r="H353" s="59"/>
      <c r="I353" s="59"/>
      <c r="J353" s="78"/>
      <c r="K353" s="108"/>
      <c r="L353" s="3"/>
    </row>
    <row r="354" spans="1:12" x14ac:dyDescent="0.25">
      <c r="A354" s="54" t="s">
        <v>200</v>
      </c>
      <c r="B354" s="55" t="s">
        <v>235</v>
      </c>
      <c r="C354" s="56" t="s">
        <v>72</v>
      </c>
      <c r="D354" s="107">
        <v>1100000</v>
      </c>
      <c r="E354" s="58">
        <v>0</v>
      </c>
      <c r="F354" s="50">
        <f t="shared" si="41"/>
        <v>0</v>
      </c>
      <c r="G354" s="51">
        <f t="shared" si="43"/>
        <v>1100000</v>
      </c>
      <c r="H354" s="59"/>
      <c r="I354" s="59"/>
      <c r="J354" s="78"/>
      <c r="K354" s="108"/>
      <c r="L354" s="3"/>
    </row>
    <row r="355" spans="1:12" x14ac:dyDescent="0.25">
      <c r="A355" s="54" t="s">
        <v>202</v>
      </c>
      <c r="B355" s="55" t="s">
        <v>230</v>
      </c>
      <c r="C355" s="56" t="s">
        <v>160</v>
      </c>
      <c r="D355" s="107">
        <v>6111000</v>
      </c>
      <c r="E355" s="58">
        <v>6090000</v>
      </c>
      <c r="F355" s="50">
        <f>E355/D355*100</f>
        <v>99.656357388316152</v>
      </c>
      <c r="G355" s="51">
        <f t="shared" si="43"/>
        <v>21000</v>
      </c>
      <c r="H355" s="59"/>
      <c r="I355" s="59"/>
      <c r="J355" s="78"/>
      <c r="K355" s="108"/>
      <c r="L355" s="3"/>
    </row>
    <row r="356" spans="1:12" x14ac:dyDescent="0.25">
      <c r="A356" s="54" t="s">
        <v>204</v>
      </c>
      <c r="B356" s="55" t="s">
        <v>237</v>
      </c>
      <c r="C356" s="56" t="s">
        <v>63</v>
      </c>
      <c r="D356" s="107">
        <v>38000000</v>
      </c>
      <c r="E356" s="58">
        <v>3350000</v>
      </c>
      <c r="F356" s="50">
        <f>E356/D356*100</f>
        <v>8.8157894736842106</v>
      </c>
      <c r="G356" s="51">
        <f t="shared" si="43"/>
        <v>34650000</v>
      </c>
      <c r="H356" s="59"/>
      <c r="I356" s="59"/>
      <c r="J356" s="78"/>
      <c r="K356" s="108"/>
      <c r="L356" s="3"/>
    </row>
    <row r="357" spans="1:12" ht="30" x14ac:dyDescent="0.25">
      <c r="A357" s="54" t="s">
        <v>206</v>
      </c>
      <c r="B357" s="55" t="s">
        <v>222</v>
      </c>
      <c r="C357" s="56" t="s">
        <v>65</v>
      </c>
      <c r="D357" s="107">
        <v>3400000</v>
      </c>
      <c r="E357" s="58">
        <v>0</v>
      </c>
      <c r="F357" s="50">
        <f>E357/D357*100</f>
        <v>0</v>
      </c>
      <c r="G357" s="51">
        <f t="shared" si="43"/>
        <v>3400000</v>
      </c>
      <c r="H357" s="59"/>
      <c r="I357" s="59"/>
      <c r="J357" s="78"/>
      <c r="K357" s="108"/>
      <c r="L357" s="3"/>
    </row>
    <row r="358" spans="1:12" ht="30" x14ac:dyDescent="0.25">
      <c r="A358" s="54" t="s">
        <v>208</v>
      </c>
      <c r="B358" s="55" t="s">
        <v>267</v>
      </c>
      <c r="C358" s="56" t="s">
        <v>99</v>
      </c>
      <c r="D358" s="107">
        <v>21800000</v>
      </c>
      <c r="E358" s="58">
        <v>0</v>
      </c>
      <c r="F358" s="50">
        <f>E358/D358*100</f>
        <v>0</v>
      </c>
      <c r="G358" s="51">
        <f t="shared" si="43"/>
        <v>21800000</v>
      </c>
      <c r="H358" s="59"/>
      <c r="I358" s="59"/>
      <c r="J358" s="78"/>
      <c r="K358" s="108"/>
      <c r="L358" s="3"/>
    </row>
    <row r="359" spans="1:12" x14ac:dyDescent="0.25">
      <c r="A359" s="54" t="s">
        <v>210</v>
      </c>
      <c r="B359" s="55" t="s">
        <v>225</v>
      </c>
      <c r="C359" s="56" t="s">
        <v>74</v>
      </c>
      <c r="D359" s="107">
        <v>4705000</v>
      </c>
      <c r="E359" s="58">
        <v>0</v>
      </c>
      <c r="F359" s="50">
        <f t="shared" ref="F359:F393" si="44">E359/D359*100</f>
        <v>0</v>
      </c>
      <c r="G359" s="51">
        <f t="shared" si="43"/>
        <v>4705000</v>
      </c>
      <c r="H359" s="59"/>
      <c r="I359" s="59"/>
      <c r="J359" s="78"/>
      <c r="K359" s="108"/>
      <c r="L359" s="3"/>
    </row>
    <row r="360" spans="1:12" s="103" customFormat="1" x14ac:dyDescent="0.25">
      <c r="A360" s="70" t="s">
        <v>212</v>
      </c>
      <c r="B360" s="71" t="s">
        <v>238</v>
      </c>
      <c r="C360" s="72" t="s">
        <v>68</v>
      </c>
      <c r="D360" s="159">
        <v>26250000</v>
      </c>
      <c r="E360" s="90">
        <v>3750000</v>
      </c>
      <c r="F360" s="75">
        <f t="shared" si="44"/>
        <v>14.285714285714285</v>
      </c>
      <c r="G360" s="76">
        <f t="shared" si="43"/>
        <v>22500000</v>
      </c>
      <c r="H360" s="77"/>
      <c r="I360" s="77"/>
      <c r="J360" s="79"/>
      <c r="K360" s="104"/>
      <c r="L360" s="104"/>
    </row>
    <row r="361" spans="1:12" x14ac:dyDescent="0.25">
      <c r="A361" s="36">
        <v>45</v>
      </c>
      <c r="B361" s="37" t="s">
        <v>353</v>
      </c>
      <c r="C361" s="38" t="s">
        <v>43</v>
      </c>
      <c r="D361" s="39">
        <f>SUM(D362:D365)</f>
        <v>15852480</v>
      </c>
      <c r="E361" s="39">
        <f>SUM(E362:E365)</f>
        <v>700000</v>
      </c>
      <c r="F361" s="42">
        <f t="shared" si="44"/>
        <v>4.4157128726861661</v>
      </c>
      <c r="G361" s="39">
        <f>SUM(G362:G365)</f>
        <v>15152480</v>
      </c>
      <c r="H361" s="134"/>
      <c r="I361" s="43"/>
      <c r="J361" s="44"/>
      <c r="K361" s="108"/>
      <c r="L361" s="3"/>
    </row>
    <row r="362" spans="1:12" x14ac:dyDescent="0.25">
      <c r="A362" s="54" t="s">
        <v>194</v>
      </c>
      <c r="B362" s="55" t="s">
        <v>195</v>
      </c>
      <c r="C362" s="56" t="s">
        <v>48</v>
      </c>
      <c r="D362" s="107">
        <v>3714480</v>
      </c>
      <c r="E362" s="58">
        <v>0</v>
      </c>
      <c r="F362" s="50">
        <f t="shared" si="44"/>
        <v>0</v>
      </c>
      <c r="G362" s="51">
        <f>D362-E362</f>
        <v>3714480</v>
      </c>
      <c r="H362" s="59"/>
      <c r="I362" s="59"/>
      <c r="J362" s="78"/>
      <c r="K362" s="108"/>
    </row>
    <row r="363" spans="1:12" x14ac:dyDescent="0.25">
      <c r="A363" s="54" t="s">
        <v>196</v>
      </c>
      <c r="B363" s="55" t="s">
        <v>197</v>
      </c>
      <c r="C363" s="56" t="s">
        <v>49</v>
      </c>
      <c r="D363" s="107">
        <v>5838000</v>
      </c>
      <c r="E363" s="58">
        <v>0</v>
      </c>
      <c r="F363" s="50">
        <f t="shared" si="44"/>
        <v>0</v>
      </c>
      <c r="G363" s="51">
        <f>D363-E363</f>
        <v>5838000</v>
      </c>
      <c r="H363" s="106"/>
      <c r="I363" s="106"/>
      <c r="J363" s="78"/>
      <c r="K363" s="108"/>
    </row>
    <row r="364" spans="1:12" x14ac:dyDescent="0.25">
      <c r="A364" s="54" t="s">
        <v>200</v>
      </c>
      <c r="B364" s="55" t="s">
        <v>235</v>
      </c>
      <c r="C364" s="56" t="s">
        <v>72</v>
      </c>
      <c r="D364" s="107">
        <v>550000</v>
      </c>
      <c r="E364" s="58">
        <v>0</v>
      </c>
      <c r="F364" s="50">
        <f t="shared" si="44"/>
        <v>0</v>
      </c>
      <c r="G364" s="51">
        <f>D364-E364</f>
        <v>550000</v>
      </c>
      <c r="H364" s="59"/>
      <c r="I364" s="59"/>
      <c r="J364" s="78"/>
      <c r="K364" s="108"/>
    </row>
    <row r="365" spans="1:12" x14ac:dyDescent="0.25">
      <c r="A365" s="70" t="s">
        <v>202</v>
      </c>
      <c r="B365" s="71" t="s">
        <v>237</v>
      </c>
      <c r="C365" s="72" t="s">
        <v>63</v>
      </c>
      <c r="D365" s="159">
        <v>5750000</v>
      </c>
      <c r="E365" s="80">
        <v>700000</v>
      </c>
      <c r="F365" s="75">
        <f t="shared" si="44"/>
        <v>12.173913043478262</v>
      </c>
      <c r="G365" s="76">
        <f>D365-E365</f>
        <v>5050000</v>
      </c>
      <c r="H365" s="77"/>
      <c r="I365" s="77"/>
      <c r="J365" s="79"/>
      <c r="K365" s="108"/>
      <c r="L365" s="3"/>
    </row>
    <row r="366" spans="1:12" x14ac:dyDescent="0.25">
      <c r="A366" s="160" t="s">
        <v>112</v>
      </c>
      <c r="B366" s="161" t="s">
        <v>146</v>
      </c>
      <c r="C366" s="162" t="s">
        <v>45</v>
      </c>
      <c r="D366" s="163">
        <f>D367+D411</f>
        <v>7392150738</v>
      </c>
      <c r="E366" s="163">
        <f>E367+E411</f>
        <v>279158710</v>
      </c>
      <c r="F366" s="164">
        <f t="shared" si="44"/>
        <v>3.7764206912740588</v>
      </c>
      <c r="G366" s="163">
        <f>G367+G411</f>
        <v>7112992028</v>
      </c>
      <c r="H366" s="165"/>
      <c r="I366" s="165"/>
      <c r="J366" s="166"/>
      <c r="K366" s="108"/>
      <c r="L366" s="3"/>
    </row>
    <row r="367" spans="1:12" x14ac:dyDescent="0.25">
      <c r="A367" s="28" t="s">
        <v>121</v>
      </c>
      <c r="B367" s="29" t="s">
        <v>147</v>
      </c>
      <c r="C367" s="30" t="s">
        <v>46</v>
      </c>
      <c r="D367" s="31">
        <f>D368+D376+D386+D401</f>
        <v>1865090596</v>
      </c>
      <c r="E367" s="31">
        <f>E368+E376+E386+E401</f>
        <v>242567210</v>
      </c>
      <c r="F367" s="33">
        <f t="shared" si="44"/>
        <v>13.005652943627839</v>
      </c>
      <c r="G367" s="31">
        <f>G368+G376+G386+G401</f>
        <v>1622523386</v>
      </c>
      <c r="H367" s="152"/>
      <c r="I367" s="152"/>
      <c r="J367" s="153"/>
      <c r="K367" s="108"/>
    </row>
    <row r="368" spans="1:12" ht="60" x14ac:dyDescent="0.25">
      <c r="A368" s="36">
        <v>46</v>
      </c>
      <c r="B368" s="37" t="s">
        <v>354</v>
      </c>
      <c r="C368" s="38" t="s">
        <v>189</v>
      </c>
      <c r="D368" s="39">
        <f>SUM(D369:D375)</f>
        <v>36500000</v>
      </c>
      <c r="E368" s="68">
        <f>SUM(E369:E375)</f>
        <v>7425000</v>
      </c>
      <c r="F368" s="41">
        <f t="shared" si="44"/>
        <v>20.342465753424658</v>
      </c>
      <c r="G368" s="68">
        <f>SUM(G369:G375)</f>
        <v>29075000</v>
      </c>
      <c r="H368" s="120"/>
      <c r="I368" s="43"/>
      <c r="J368" s="44"/>
      <c r="K368" s="108"/>
    </row>
    <row r="369" spans="1:12" x14ac:dyDescent="0.25">
      <c r="A369" s="54" t="s">
        <v>194</v>
      </c>
      <c r="B369" s="55" t="s">
        <v>195</v>
      </c>
      <c r="C369" s="56" t="s">
        <v>48</v>
      </c>
      <c r="D369" s="107">
        <v>3314710</v>
      </c>
      <c r="E369" s="58">
        <v>0</v>
      </c>
      <c r="F369" s="50">
        <f t="shared" si="44"/>
        <v>0</v>
      </c>
      <c r="G369" s="51">
        <f t="shared" ref="G369:G375" si="45">D369-E369</f>
        <v>3314710</v>
      </c>
      <c r="H369" s="59"/>
      <c r="I369" s="59"/>
      <c r="J369" s="78"/>
      <c r="K369" s="108"/>
    </row>
    <row r="370" spans="1:12" x14ac:dyDescent="0.25">
      <c r="A370" s="54" t="s">
        <v>196</v>
      </c>
      <c r="B370" s="55" t="s">
        <v>197</v>
      </c>
      <c r="C370" s="56" t="s">
        <v>49</v>
      </c>
      <c r="D370" s="107">
        <v>3499930</v>
      </c>
      <c r="E370" s="58">
        <v>0</v>
      </c>
      <c r="F370" s="50">
        <f t="shared" si="44"/>
        <v>0</v>
      </c>
      <c r="G370" s="51">
        <f t="shared" si="45"/>
        <v>3499930</v>
      </c>
      <c r="H370" s="59"/>
      <c r="I370" s="59"/>
      <c r="J370" s="78"/>
      <c r="K370" s="108"/>
    </row>
    <row r="371" spans="1:12" ht="30" x14ac:dyDescent="0.25">
      <c r="A371" s="54" t="s">
        <v>200</v>
      </c>
      <c r="B371" s="55" t="s">
        <v>295</v>
      </c>
      <c r="C371" s="56" t="s">
        <v>129</v>
      </c>
      <c r="D371" s="107">
        <v>9925000</v>
      </c>
      <c r="E371" s="58">
        <v>0</v>
      </c>
      <c r="F371" s="50">
        <f t="shared" si="44"/>
        <v>0</v>
      </c>
      <c r="G371" s="51">
        <f t="shared" si="45"/>
        <v>9925000</v>
      </c>
      <c r="H371" s="59"/>
      <c r="I371" s="59"/>
      <c r="J371" s="78"/>
      <c r="K371" s="108"/>
    </row>
    <row r="372" spans="1:12" ht="30" x14ac:dyDescent="0.25">
      <c r="A372" s="54" t="s">
        <v>202</v>
      </c>
      <c r="B372" s="55" t="s">
        <v>222</v>
      </c>
      <c r="C372" s="56" t="s">
        <v>65</v>
      </c>
      <c r="D372" s="107">
        <v>10000000</v>
      </c>
      <c r="E372" s="58">
        <v>7200000</v>
      </c>
      <c r="F372" s="50">
        <f t="shared" si="44"/>
        <v>72</v>
      </c>
      <c r="G372" s="51">
        <f t="shared" si="45"/>
        <v>2800000</v>
      </c>
      <c r="H372" s="59"/>
      <c r="I372" s="59"/>
      <c r="J372" s="78"/>
      <c r="K372" s="108"/>
      <c r="L372" s="3"/>
    </row>
    <row r="373" spans="1:12" x14ac:dyDescent="0.25">
      <c r="A373" s="54" t="s">
        <v>204</v>
      </c>
      <c r="B373" s="55" t="s">
        <v>268</v>
      </c>
      <c r="C373" s="56" t="s">
        <v>66</v>
      </c>
      <c r="D373" s="107">
        <v>1636360</v>
      </c>
      <c r="E373" s="58">
        <v>0</v>
      </c>
      <c r="F373" s="50">
        <f t="shared" si="44"/>
        <v>0</v>
      </c>
      <c r="G373" s="51">
        <f t="shared" si="45"/>
        <v>1636360</v>
      </c>
      <c r="H373" s="121"/>
      <c r="I373" s="121"/>
      <c r="J373" s="122"/>
      <c r="K373" s="108"/>
    </row>
    <row r="374" spans="1:12" x14ac:dyDescent="0.25">
      <c r="A374" s="54" t="s">
        <v>206</v>
      </c>
      <c r="B374" s="55" t="s">
        <v>225</v>
      </c>
      <c r="C374" s="56" t="s">
        <v>74</v>
      </c>
      <c r="D374" s="107">
        <v>7374000</v>
      </c>
      <c r="E374" s="58">
        <v>0</v>
      </c>
      <c r="F374" s="50">
        <f t="shared" si="44"/>
        <v>0</v>
      </c>
      <c r="G374" s="51">
        <f t="shared" si="45"/>
        <v>7374000</v>
      </c>
      <c r="H374" s="121"/>
      <c r="I374" s="121"/>
      <c r="J374" s="122"/>
      <c r="K374" s="108"/>
    </row>
    <row r="375" spans="1:12" x14ac:dyDescent="0.25">
      <c r="A375" s="70" t="s">
        <v>208</v>
      </c>
      <c r="B375" s="71" t="s">
        <v>238</v>
      </c>
      <c r="C375" s="72" t="s">
        <v>68</v>
      </c>
      <c r="D375" s="159">
        <v>750000</v>
      </c>
      <c r="E375" s="80">
        <v>225000</v>
      </c>
      <c r="F375" s="75">
        <f t="shared" si="44"/>
        <v>30</v>
      </c>
      <c r="G375" s="76">
        <f t="shared" si="45"/>
        <v>525000</v>
      </c>
      <c r="H375" s="154"/>
      <c r="I375" s="154"/>
      <c r="J375" s="155"/>
      <c r="K375" s="108"/>
    </row>
    <row r="376" spans="1:12" ht="75" x14ac:dyDescent="0.25">
      <c r="A376" s="36">
        <v>47</v>
      </c>
      <c r="B376" s="37" t="s">
        <v>355</v>
      </c>
      <c r="C376" s="38" t="s">
        <v>190</v>
      </c>
      <c r="D376" s="39">
        <f>SUM(D377:D385)</f>
        <v>254450000</v>
      </c>
      <c r="E376" s="68">
        <f>SUM(E377:E385)</f>
        <v>0</v>
      </c>
      <c r="F376" s="41">
        <f t="shared" si="44"/>
        <v>0</v>
      </c>
      <c r="G376" s="68">
        <f>SUM(G377:G385)</f>
        <v>254450000</v>
      </c>
      <c r="H376" s="43"/>
      <c r="I376" s="43"/>
      <c r="J376" s="44"/>
      <c r="K376" s="108"/>
    </row>
    <row r="377" spans="1:12" x14ac:dyDescent="0.25">
      <c r="A377" s="54" t="s">
        <v>194</v>
      </c>
      <c r="B377" s="55" t="s">
        <v>195</v>
      </c>
      <c r="C377" s="56" t="s">
        <v>48</v>
      </c>
      <c r="D377" s="107">
        <v>5477460</v>
      </c>
      <c r="E377" s="58">
        <v>0</v>
      </c>
      <c r="F377" s="50">
        <f t="shared" si="44"/>
        <v>0</v>
      </c>
      <c r="G377" s="51">
        <f t="shared" ref="G377:G385" si="46">D377-E377</f>
        <v>5477460</v>
      </c>
      <c r="H377" s="59"/>
      <c r="I377" s="59"/>
      <c r="J377" s="78"/>
      <c r="K377" s="108"/>
    </row>
    <row r="378" spans="1:12" x14ac:dyDescent="0.25">
      <c r="A378" s="54" t="s">
        <v>196</v>
      </c>
      <c r="B378" s="55" t="s">
        <v>197</v>
      </c>
      <c r="C378" s="56" t="s">
        <v>49</v>
      </c>
      <c r="D378" s="107">
        <v>1741460</v>
      </c>
      <c r="E378" s="58">
        <v>0</v>
      </c>
      <c r="F378" s="50">
        <f t="shared" si="44"/>
        <v>0</v>
      </c>
      <c r="G378" s="51">
        <f t="shared" si="46"/>
        <v>1741460</v>
      </c>
      <c r="H378" s="59"/>
      <c r="I378" s="59"/>
      <c r="J378" s="78"/>
      <c r="K378" s="108"/>
    </row>
    <row r="379" spans="1:12" x14ac:dyDescent="0.25">
      <c r="A379" s="54" t="s">
        <v>200</v>
      </c>
      <c r="B379" s="55" t="s">
        <v>235</v>
      </c>
      <c r="C379" s="56" t="s">
        <v>72</v>
      </c>
      <c r="D379" s="107">
        <v>660000</v>
      </c>
      <c r="E379" s="58">
        <v>0</v>
      </c>
      <c r="F379" s="50">
        <f t="shared" si="44"/>
        <v>0</v>
      </c>
      <c r="G379" s="51">
        <f t="shared" si="46"/>
        <v>660000</v>
      </c>
      <c r="H379" s="59"/>
      <c r="I379" s="59"/>
      <c r="J379" s="78"/>
      <c r="K379" s="108"/>
    </row>
    <row r="380" spans="1:12" x14ac:dyDescent="0.25">
      <c r="A380" s="54" t="s">
        <v>202</v>
      </c>
      <c r="B380" s="55" t="s">
        <v>237</v>
      </c>
      <c r="C380" s="56" t="s">
        <v>63</v>
      </c>
      <c r="D380" s="107">
        <v>15950000</v>
      </c>
      <c r="E380" s="58">
        <v>0</v>
      </c>
      <c r="F380" s="50">
        <f t="shared" si="44"/>
        <v>0</v>
      </c>
      <c r="G380" s="51">
        <f t="shared" si="46"/>
        <v>15950000</v>
      </c>
      <c r="H380" s="59"/>
      <c r="I380" s="59"/>
      <c r="J380" s="78"/>
      <c r="K380" s="108"/>
    </row>
    <row r="381" spans="1:12" ht="30" x14ac:dyDescent="0.25">
      <c r="A381" s="54" t="s">
        <v>204</v>
      </c>
      <c r="B381" s="55" t="s">
        <v>222</v>
      </c>
      <c r="C381" s="56" t="s">
        <v>65</v>
      </c>
      <c r="D381" s="107">
        <v>71600000</v>
      </c>
      <c r="E381" s="58">
        <v>0</v>
      </c>
      <c r="F381" s="50">
        <f t="shared" si="44"/>
        <v>0</v>
      </c>
      <c r="G381" s="51">
        <f t="shared" si="46"/>
        <v>71600000</v>
      </c>
      <c r="H381" s="59"/>
      <c r="I381" s="59"/>
      <c r="J381" s="78"/>
      <c r="K381" s="108"/>
    </row>
    <row r="382" spans="1:12" x14ac:dyDescent="0.25">
      <c r="A382" s="54" t="s">
        <v>206</v>
      </c>
      <c r="B382" s="55" t="s">
        <v>268</v>
      </c>
      <c r="C382" s="56" t="s">
        <v>66</v>
      </c>
      <c r="D382" s="107">
        <v>4909080</v>
      </c>
      <c r="E382" s="58">
        <v>0</v>
      </c>
      <c r="F382" s="50">
        <f t="shared" si="44"/>
        <v>0</v>
      </c>
      <c r="G382" s="51">
        <f t="shared" si="46"/>
        <v>4909080</v>
      </c>
      <c r="H382" s="59"/>
      <c r="I382" s="59"/>
      <c r="J382" s="78"/>
      <c r="K382" s="108"/>
    </row>
    <row r="383" spans="1:12" ht="30" x14ac:dyDescent="0.25">
      <c r="A383" s="54" t="s">
        <v>208</v>
      </c>
      <c r="B383" s="55" t="s">
        <v>290</v>
      </c>
      <c r="C383" s="56" t="s">
        <v>104</v>
      </c>
      <c r="D383" s="107">
        <v>116159000</v>
      </c>
      <c r="E383" s="58">
        <v>0</v>
      </c>
      <c r="F383" s="50">
        <f t="shared" si="44"/>
        <v>0</v>
      </c>
      <c r="G383" s="51">
        <f t="shared" si="46"/>
        <v>116159000</v>
      </c>
      <c r="H383" s="59"/>
      <c r="I383" s="59"/>
      <c r="J383" s="78"/>
      <c r="K383" s="108"/>
    </row>
    <row r="384" spans="1:12" x14ac:dyDescent="0.25">
      <c r="A384" s="54" t="s">
        <v>210</v>
      </c>
      <c r="B384" s="55" t="s">
        <v>225</v>
      </c>
      <c r="C384" s="56" t="s">
        <v>74</v>
      </c>
      <c r="D384" s="107">
        <v>30828000</v>
      </c>
      <c r="E384" s="58">
        <v>0</v>
      </c>
      <c r="F384" s="50">
        <f t="shared" si="44"/>
        <v>0</v>
      </c>
      <c r="G384" s="51">
        <f t="shared" si="46"/>
        <v>30828000</v>
      </c>
      <c r="H384" s="59"/>
      <c r="I384" s="59"/>
      <c r="J384" s="78"/>
      <c r="K384" s="108"/>
    </row>
    <row r="385" spans="1:12" x14ac:dyDescent="0.25">
      <c r="A385" s="70" t="s">
        <v>212</v>
      </c>
      <c r="B385" s="71" t="s">
        <v>238</v>
      </c>
      <c r="C385" s="72" t="s">
        <v>68</v>
      </c>
      <c r="D385" s="159">
        <v>7125000</v>
      </c>
      <c r="E385" s="90">
        <v>0</v>
      </c>
      <c r="F385" s="75">
        <f t="shared" si="44"/>
        <v>0</v>
      </c>
      <c r="G385" s="76">
        <f t="shared" si="46"/>
        <v>7125000</v>
      </c>
      <c r="H385" s="156"/>
      <c r="I385" s="156"/>
      <c r="J385" s="79"/>
      <c r="K385" s="108"/>
    </row>
    <row r="386" spans="1:12" ht="60" x14ac:dyDescent="0.25">
      <c r="A386" s="36">
        <v>48</v>
      </c>
      <c r="B386" s="37" t="s">
        <v>356</v>
      </c>
      <c r="C386" s="38" t="s">
        <v>170</v>
      </c>
      <c r="D386" s="39">
        <f>SUM(D387:D400)</f>
        <v>1361968096</v>
      </c>
      <c r="E386" s="68">
        <f>SUM(E387:E400)</f>
        <v>235142210</v>
      </c>
      <c r="F386" s="41">
        <f t="shared" si="44"/>
        <v>17.264883861126805</v>
      </c>
      <c r="G386" s="68">
        <f>SUM(G387:G400)</f>
        <v>1126825886</v>
      </c>
      <c r="H386" s="120"/>
      <c r="I386" s="43"/>
      <c r="J386" s="44"/>
      <c r="K386" s="108"/>
    </row>
    <row r="387" spans="1:12" x14ac:dyDescent="0.25">
      <c r="A387" s="54" t="s">
        <v>194</v>
      </c>
      <c r="B387" s="55" t="s">
        <v>195</v>
      </c>
      <c r="C387" s="56" t="s">
        <v>48</v>
      </c>
      <c r="D387" s="107">
        <v>11711000</v>
      </c>
      <c r="E387" s="58">
        <v>0</v>
      </c>
      <c r="F387" s="50">
        <f t="shared" si="44"/>
        <v>0</v>
      </c>
      <c r="G387" s="51">
        <f t="shared" ref="G387:G395" si="47">D387-E387</f>
        <v>11711000</v>
      </c>
      <c r="H387" s="59"/>
      <c r="I387" s="59"/>
      <c r="J387" s="78"/>
      <c r="K387" s="108"/>
    </row>
    <row r="388" spans="1:12" x14ac:dyDescent="0.25">
      <c r="A388" s="54" t="s">
        <v>196</v>
      </c>
      <c r="B388" s="55" t="s">
        <v>197</v>
      </c>
      <c r="C388" s="56" t="s">
        <v>49</v>
      </c>
      <c r="D388" s="107">
        <v>91630400</v>
      </c>
      <c r="E388" s="58">
        <v>0</v>
      </c>
      <c r="F388" s="50">
        <f t="shared" si="44"/>
        <v>0</v>
      </c>
      <c r="G388" s="51">
        <f t="shared" si="47"/>
        <v>91630400</v>
      </c>
      <c r="H388" s="59"/>
      <c r="I388" s="59"/>
      <c r="J388" s="78"/>
      <c r="K388" s="108"/>
    </row>
    <row r="389" spans="1:12" x14ac:dyDescent="0.25">
      <c r="A389" s="54" t="s">
        <v>200</v>
      </c>
      <c r="B389" s="55" t="s">
        <v>235</v>
      </c>
      <c r="C389" s="56" t="s">
        <v>72</v>
      </c>
      <c r="D389" s="107">
        <v>1045000</v>
      </c>
      <c r="E389" s="58">
        <v>165000</v>
      </c>
      <c r="F389" s="50">
        <f t="shared" si="44"/>
        <v>15.789473684210526</v>
      </c>
      <c r="G389" s="51">
        <f t="shared" si="47"/>
        <v>880000</v>
      </c>
      <c r="H389" s="59"/>
      <c r="I389" s="59"/>
      <c r="J389" s="78"/>
      <c r="K389" s="108"/>
    </row>
    <row r="390" spans="1:12" x14ac:dyDescent="0.25">
      <c r="A390" s="54" t="s">
        <v>202</v>
      </c>
      <c r="B390" s="55" t="s">
        <v>237</v>
      </c>
      <c r="C390" s="56" t="s">
        <v>63</v>
      </c>
      <c r="D390" s="107">
        <v>4200000</v>
      </c>
      <c r="E390" s="58">
        <v>0</v>
      </c>
      <c r="F390" s="50">
        <f t="shared" si="44"/>
        <v>0</v>
      </c>
      <c r="G390" s="51">
        <f t="shared" si="47"/>
        <v>4200000</v>
      </c>
      <c r="H390" s="59"/>
      <c r="I390" s="59"/>
      <c r="J390" s="78"/>
      <c r="K390" s="108"/>
    </row>
    <row r="391" spans="1:12" ht="30" x14ac:dyDescent="0.25">
      <c r="A391" s="54" t="s">
        <v>204</v>
      </c>
      <c r="B391" s="55" t="s">
        <v>295</v>
      </c>
      <c r="C391" s="56" t="s">
        <v>129</v>
      </c>
      <c r="D391" s="107">
        <v>240200000</v>
      </c>
      <c r="E391" s="58">
        <v>23800000</v>
      </c>
      <c r="F391" s="50">
        <f t="shared" si="44"/>
        <v>9.9084096586178187</v>
      </c>
      <c r="G391" s="51">
        <f t="shared" si="47"/>
        <v>216400000</v>
      </c>
      <c r="H391" s="59"/>
      <c r="I391" s="59"/>
      <c r="J391" s="78"/>
      <c r="K391" s="108"/>
    </row>
    <row r="392" spans="1:12" ht="30" x14ac:dyDescent="0.25">
      <c r="A392" s="54" t="s">
        <v>206</v>
      </c>
      <c r="B392" s="55" t="s">
        <v>222</v>
      </c>
      <c r="C392" s="56" t="s">
        <v>65</v>
      </c>
      <c r="D392" s="107">
        <v>120100000</v>
      </c>
      <c r="E392" s="58">
        <v>3000000</v>
      </c>
      <c r="F392" s="50">
        <f t="shared" si="44"/>
        <v>2.4979184013322229</v>
      </c>
      <c r="G392" s="51">
        <f t="shared" si="47"/>
        <v>117100000</v>
      </c>
      <c r="H392" s="59"/>
      <c r="I392" s="59"/>
      <c r="J392" s="78"/>
    </row>
    <row r="393" spans="1:12" ht="30" x14ac:dyDescent="0.25">
      <c r="A393" s="54" t="s">
        <v>208</v>
      </c>
      <c r="B393" s="55" t="s">
        <v>297</v>
      </c>
      <c r="C393" s="56" t="s">
        <v>130</v>
      </c>
      <c r="D393" s="107">
        <v>357000000</v>
      </c>
      <c r="E393" s="58">
        <v>169300000</v>
      </c>
      <c r="F393" s="50">
        <f t="shared" si="44"/>
        <v>47.422969187675065</v>
      </c>
      <c r="G393" s="51">
        <f t="shared" si="47"/>
        <v>187700000</v>
      </c>
      <c r="H393" s="59"/>
      <c r="I393" s="59"/>
      <c r="J393" s="78"/>
      <c r="K393" s="108"/>
    </row>
    <row r="394" spans="1:12" x14ac:dyDescent="0.25">
      <c r="A394" s="54" t="s">
        <v>210</v>
      </c>
      <c r="B394" s="55" t="s">
        <v>271</v>
      </c>
      <c r="C394" s="56" t="s">
        <v>108</v>
      </c>
      <c r="D394" s="107">
        <v>133500000</v>
      </c>
      <c r="E394" s="58">
        <v>0</v>
      </c>
      <c r="F394" s="50">
        <v>0</v>
      </c>
      <c r="G394" s="51">
        <f t="shared" si="47"/>
        <v>133500000</v>
      </c>
      <c r="H394" s="59"/>
      <c r="I394" s="59"/>
      <c r="J394" s="78"/>
      <c r="K394" s="108"/>
    </row>
    <row r="395" spans="1:12" x14ac:dyDescent="0.25">
      <c r="A395" s="54" t="s">
        <v>212</v>
      </c>
      <c r="B395" s="55" t="s">
        <v>283</v>
      </c>
      <c r="C395" s="56" t="s">
        <v>105</v>
      </c>
      <c r="D395" s="107">
        <v>12000000</v>
      </c>
      <c r="E395" s="58">
        <v>0</v>
      </c>
      <c r="F395" s="50">
        <v>0</v>
      </c>
      <c r="G395" s="51">
        <f t="shared" si="47"/>
        <v>12000000</v>
      </c>
      <c r="H395" s="59"/>
      <c r="I395" s="59"/>
      <c r="J395" s="78"/>
      <c r="K395" s="108"/>
    </row>
    <row r="396" spans="1:12" x14ac:dyDescent="0.25">
      <c r="A396" s="54" t="s">
        <v>214</v>
      </c>
      <c r="B396" s="55" t="s">
        <v>245</v>
      </c>
      <c r="C396" s="56" t="s">
        <v>83</v>
      </c>
      <c r="D396" s="107">
        <v>2250000</v>
      </c>
      <c r="E396" s="58">
        <v>0</v>
      </c>
      <c r="F396" s="50">
        <v>0</v>
      </c>
      <c r="G396" s="51">
        <f t="shared" ref="G396" si="48">D396-E396</f>
        <v>2250000</v>
      </c>
      <c r="H396" s="59"/>
      <c r="I396" s="59"/>
      <c r="J396" s="78"/>
      <c r="K396" s="108"/>
    </row>
    <row r="397" spans="1:12" x14ac:dyDescent="0.25">
      <c r="A397" s="54" t="s">
        <v>216</v>
      </c>
      <c r="B397" s="55" t="s">
        <v>224</v>
      </c>
      <c r="C397" s="56" t="s">
        <v>67</v>
      </c>
      <c r="D397" s="107">
        <v>6545160</v>
      </c>
      <c r="E397" s="58">
        <v>0</v>
      </c>
      <c r="F397" s="50">
        <f t="shared" ref="F397:F408" si="49">E397/D397*100</f>
        <v>0</v>
      </c>
      <c r="G397" s="51">
        <f>D397-E397</f>
        <v>6545160</v>
      </c>
      <c r="H397" s="106"/>
      <c r="I397" s="106"/>
      <c r="J397" s="78"/>
    </row>
    <row r="398" spans="1:12" x14ac:dyDescent="0.25">
      <c r="A398" s="54" t="s">
        <v>218</v>
      </c>
      <c r="B398" s="55" t="s">
        <v>298</v>
      </c>
      <c r="C398" s="56" t="s">
        <v>127</v>
      </c>
      <c r="D398" s="107">
        <v>39000000</v>
      </c>
      <c r="E398" s="58">
        <v>6000000</v>
      </c>
      <c r="F398" s="50">
        <f t="shared" si="49"/>
        <v>15.384615384615385</v>
      </c>
      <c r="G398" s="51">
        <f>D398-E398</f>
        <v>33000000</v>
      </c>
      <c r="H398" s="59"/>
      <c r="I398" s="59"/>
      <c r="J398" s="78"/>
    </row>
    <row r="399" spans="1:12" x14ac:dyDescent="0.25">
      <c r="A399" s="54" t="s">
        <v>220</v>
      </c>
      <c r="B399" s="55" t="s">
        <v>225</v>
      </c>
      <c r="C399" s="56" t="s">
        <v>74</v>
      </c>
      <c r="D399" s="107">
        <v>333936536</v>
      </c>
      <c r="E399" s="58">
        <v>32877210</v>
      </c>
      <c r="F399" s="50">
        <f t="shared" si="49"/>
        <v>9.8453467817010605</v>
      </c>
      <c r="G399" s="51">
        <f>D399-E399</f>
        <v>301059326</v>
      </c>
      <c r="H399" s="59"/>
      <c r="I399" s="59"/>
      <c r="J399" s="78"/>
      <c r="L399" s="3"/>
    </row>
    <row r="400" spans="1:12" x14ac:dyDescent="0.25">
      <c r="A400" s="70" t="s">
        <v>251</v>
      </c>
      <c r="B400" s="71" t="s">
        <v>238</v>
      </c>
      <c r="C400" s="72" t="s">
        <v>68</v>
      </c>
      <c r="D400" s="159">
        <v>8850000</v>
      </c>
      <c r="E400" s="90">
        <v>0</v>
      </c>
      <c r="F400" s="75">
        <f t="shared" si="49"/>
        <v>0</v>
      </c>
      <c r="G400" s="76">
        <f>D400-E400</f>
        <v>8850000</v>
      </c>
      <c r="H400" s="77"/>
      <c r="I400" s="77"/>
      <c r="J400" s="79"/>
    </row>
    <row r="401" spans="1:12" ht="75" x14ac:dyDescent="0.25">
      <c r="A401" s="36">
        <v>49</v>
      </c>
      <c r="B401" s="37" t="s">
        <v>357</v>
      </c>
      <c r="C401" s="38" t="s">
        <v>171</v>
      </c>
      <c r="D401" s="39">
        <f>SUM(D402:D410)</f>
        <v>212172500</v>
      </c>
      <c r="E401" s="39">
        <f>SUM(E402:E410)</f>
        <v>0</v>
      </c>
      <c r="F401" s="41">
        <f t="shared" si="49"/>
        <v>0</v>
      </c>
      <c r="G401" s="39">
        <f>SUM(G402:G410)</f>
        <v>212172500</v>
      </c>
      <c r="H401" s="120"/>
      <c r="I401" s="43"/>
      <c r="J401" s="44"/>
    </row>
    <row r="402" spans="1:12" x14ac:dyDescent="0.25">
      <c r="A402" s="54" t="s">
        <v>194</v>
      </c>
      <c r="B402" s="55" t="s">
        <v>195</v>
      </c>
      <c r="C402" s="56" t="s">
        <v>48</v>
      </c>
      <c r="D402" s="167">
        <v>9176540</v>
      </c>
      <c r="E402" s="58">
        <v>0</v>
      </c>
      <c r="F402" s="50">
        <f t="shared" si="49"/>
        <v>0</v>
      </c>
      <c r="G402" s="51">
        <f t="shared" ref="G402:G408" si="50">D402-E402</f>
        <v>9176540</v>
      </c>
      <c r="H402" s="59"/>
      <c r="I402" s="59"/>
      <c r="J402" s="78"/>
    </row>
    <row r="403" spans="1:12" x14ac:dyDescent="0.25">
      <c r="A403" s="54" t="s">
        <v>196</v>
      </c>
      <c r="B403" s="55" t="s">
        <v>197</v>
      </c>
      <c r="C403" s="56" t="s">
        <v>49</v>
      </c>
      <c r="D403" s="167">
        <v>13459100</v>
      </c>
      <c r="E403" s="58">
        <v>0</v>
      </c>
      <c r="F403" s="50">
        <f t="shared" si="49"/>
        <v>0</v>
      </c>
      <c r="G403" s="51">
        <f t="shared" si="50"/>
        <v>13459100</v>
      </c>
      <c r="H403" s="59"/>
      <c r="I403" s="59"/>
      <c r="J403" s="78"/>
    </row>
    <row r="404" spans="1:12" x14ac:dyDescent="0.25">
      <c r="A404" s="54" t="s">
        <v>200</v>
      </c>
      <c r="B404" s="55" t="s">
        <v>235</v>
      </c>
      <c r="C404" s="56" t="s">
        <v>72</v>
      </c>
      <c r="D404" s="167">
        <v>220000</v>
      </c>
      <c r="E404" s="58">
        <v>0</v>
      </c>
      <c r="F404" s="50">
        <f t="shared" si="49"/>
        <v>0</v>
      </c>
      <c r="G404" s="51">
        <f t="shared" si="50"/>
        <v>220000</v>
      </c>
      <c r="H404" s="59"/>
      <c r="I404" s="59"/>
      <c r="J404" s="78"/>
    </row>
    <row r="405" spans="1:12" x14ac:dyDescent="0.25">
      <c r="A405" s="54" t="s">
        <v>202</v>
      </c>
      <c r="B405" s="55" t="s">
        <v>237</v>
      </c>
      <c r="C405" s="56" t="s">
        <v>63</v>
      </c>
      <c r="D405" s="167">
        <v>14625000</v>
      </c>
      <c r="E405" s="58">
        <v>0</v>
      </c>
      <c r="F405" s="50">
        <f t="shared" si="49"/>
        <v>0</v>
      </c>
      <c r="G405" s="51">
        <f t="shared" si="50"/>
        <v>14625000</v>
      </c>
      <c r="H405" s="59"/>
      <c r="I405" s="59"/>
      <c r="J405" s="78"/>
    </row>
    <row r="406" spans="1:12" ht="30" x14ac:dyDescent="0.25">
      <c r="A406" s="54" t="s">
        <v>204</v>
      </c>
      <c r="B406" s="55" t="s">
        <v>295</v>
      </c>
      <c r="C406" s="56" t="s">
        <v>129</v>
      </c>
      <c r="D406" s="167">
        <v>62325000</v>
      </c>
      <c r="E406" s="58">
        <v>0</v>
      </c>
      <c r="F406" s="50">
        <f t="shared" si="49"/>
        <v>0</v>
      </c>
      <c r="G406" s="51">
        <f t="shared" si="50"/>
        <v>62325000</v>
      </c>
      <c r="H406" s="59"/>
      <c r="I406" s="59"/>
      <c r="J406" s="78"/>
      <c r="L406" s="3"/>
    </row>
    <row r="407" spans="1:12" ht="30" x14ac:dyDescent="0.25">
      <c r="A407" s="54" t="s">
        <v>206</v>
      </c>
      <c r="B407" s="55" t="s">
        <v>222</v>
      </c>
      <c r="C407" s="56" t="s">
        <v>65</v>
      </c>
      <c r="D407" s="167">
        <v>79450000</v>
      </c>
      <c r="E407" s="58">
        <v>0</v>
      </c>
      <c r="F407" s="50">
        <f t="shared" si="49"/>
        <v>0</v>
      </c>
      <c r="G407" s="51">
        <f t="shared" si="50"/>
        <v>79450000</v>
      </c>
      <c r="H407" s="59"/>
      <c r="I407" s="59"/>
      <c r="J407" s="78"/>
    </row>
    <row r="408" spans="1:12" x14ac:dyDescent="0.25">
      <c r="A408" s="54" t="s">
        <v>208</v>
      </c>
      <c r="B408" s="55" t="s">
        <v>268</v>
      </c>
      <c r="C408" s="56" t="s">
        <v>66</v>
      </c>
      <c r="D408" s="167">
        <v>1636360</v>
      </c>
      <c r="E408" s="58">
        <v>0</v>
      </c>
      <c r="F408" s="50">
        <f t="shared" si="49"/>
        <v>0</v>
      </c>
      <c r="G408" s="51">
        <f t="shared" si="50"/>
        <v>1636360</v>
      </c>
      <c r="H408" s="59"/>
      <c r="I408" s="59"/>
      <c r="J408" s="78"/>
    </row>
    <row r="409" spans="1:12" x14ac:dyDescent="0.25">
      <c r="A409" s="54" t="s">
        <v>210</v>
      </c>
      <c r="B409" s="55" t="s">
        <v>225</v>
      </c>
      <c r="C409" s="56" t="s">
        <v>74</v>
      </c>
      <c r="D409" s="167">
        <v>29030500</v>
      </c>
      <c r="E409" s="58">
        <v>0</v>
      </c>
      <c r="F409" s="50">
        <f t="shared" ref="F409:F427" si="51">E409/D409*100</f>
        <v>0</v>
      </c>
      <c r="G409" s="51">
        <f>D409-E409</f>
        <v>29030500</v>
      </c>
      <c r="H409" s="59"/>
      <c r="I409" s="59"/>
      <c r="J409" s="78"/>
    </row>
    <row r="410" spans="1:12" x14ac:dyDescent="0.25">
      <c r="A410" s="70" t="s">
        <v>212</v>
      </c>
      <c r="B410" s="71" t="s">
        <v>238</v>
      </c>
      <c r="C410" s="72" t="s">
        <v>68</v>
      </c>
      <c r="D410" s="168">
        <v>2250000</v>
      </c>
      <c r="E410" s="169">
        <v>0</v>
      </c>
      <c r="F410" s="75">
        <f t="shared" si="51"/>
        <v>0</v>
      </c>
      <c r="G410" s="76">
        <f>D410-E410</f>
        <v>2250000</v>
      </c>
      <c r="H410" s="77"/>
      <c r="I410" s="77"/>
      <c r="J410" s="79"/>
    </row>
    <row r="411" spans="1:12" ht="30" x14ac:dyDescent="0.25">
      <c r="A411" s="91" t="s">
        <v>122</v>
      </c>
      <c r="B411" s="92" t="s">
        <v>148</v>
      </c>
      <c r="C411" s="93" t="s">
        <v>191</v>
      </c>
      <c r="D411" s="94">
        <f>D412</f>
        <v>5527060142</v>
      </c>
      <c r="E411" s="94">
        <f>E412</f>
        <v>36591500</v>
      </c>
      <c r="F411" s="96">
        <f t="shared" si="51"/>
        <v>0.66204273266256053</v>
      </c>
      <c r="G411" s="94">
        <f>G412</f>
        <v>5490468642</v>
      </c>
      <c r="H411" s="118"/>
      <c r="I411" s="118"/>
      <c r="J411" s="99"/>
    </row>
    <row r="412" spans="1:12" ht="45" x14ac:dyDescent="0.25">
      <c r="A412" s="36">
        <v>50</v>
      </c>
      <c r="B412" s="37" t="s">
        <v>358</v>
      </c>
      <c r="C412" s="38" t="s">
        <v>172</v>
      </c>
      <c r="D412" s="39">
        <f>SUM(D413:D426)</f>
        <v>5527060142</v>
      </c>
      <c r="E412" s="39">
        <f>SUM(E413:E426)</f>
        <v>36591500</v>
      </c>
      <c r="F412" s="41">
        <f t="shared" si="51"/>
        <v>0.66204273266256053</v>
      </c>
      <c r="G412" s="39">
        <f>SUM(G413:G426)</f>
        <v>5490468642</v>
      </c>
      <c r="H412" s="120"/>
      <c r="I412" s="43"/>
      <c r="J412" s="44"/>
    </row>
    <row r="413" spans="1:12" x14ac:dyDescent="0.25">
      <c r="A413" s="54" t="s">
        <v>194</v>
      </c>
      <c r="B413" s="55" t="s">
        <v>195</v>
      </c>
      <c r="C413" s="56" t="s">
        <v>48</v>
      </c>
      <c r="D413" s="107">
        <v>27036570</v>
      </c>
      <c r="E413" s="58">
        <v>0</v>
      </c>
      <c r="F413" s="50">
        <f t="shared" si="51"/>
        <v>0</v>
      </c>
      <c r="G413" s="51">
        <f t="shared" ref="G413:G426" si="52">D413-E413</f>
        <v>27036570</v>
      </c>
      <c r="H413" s="106"/>
      <c r="I413" s="106"/>
      <c r="J413" s="78"/>
    </row>
    <row r="414" spans="1:12" x14ac:dyDescent="0.25">
      <c r="A414" s="54" t="s">
        <v>196</v>
      </c>
      <c r="B414" s="55" t="s">
        <v>197</v>
      </c>
      <c r="C414" s="56" t="s">
        <v>49</v>
      </c>
      <c r="D414" s="107">
        <v>237378692</v>
      </c>
      <c r="E414" s="58">
        <v>0</v>
      </c>
      <c r="F414" s="50">
        <f t="shared" si="51"/>
        <v>0</v>
      </c>
      <c r="G414" s="51">
        <f t="shared" si="52"/>
        <v>237378692</v>
      </c>
      <c r="H414" s="59"/>
      <c r="I414" s="59"/>
      <c r="J414" s="78"/>
    </row>
    <row r="415" spans="1:12" x14ac:dyDescent="0.25">
      <c r="A415" s="54" t="s">
        <v>200</v>
      </c>
      <c r="B415" s="55" t="s">
        <v>235</v>
      </c>
      <c r="C415" s="56" t="s">
        <v>72</v>
      </c>
      <c r="D415" s="107">
        <v>2640000</v>
      </c>
      <c r="E415" s="58">
        <v>0</v>
      </c>
      <c r="F415" s="50">
        <f t="shared" si="51"/>
        <v>0</v>
      </c>
      <c r="G415" s="51">
        <f t="shared" si="52"/>
        <v>2640000</v>
      </c>
      <c r="H415" s="59"/>
      <c r="I415" s="59"/>
      <c r="J415" s="78"/>
    </row>
    <row r="416" spans="1:12" ht="30" x14ac:dyDescent="0.25">
      <c r="A416" s="54" t="s">
        <v>202</v>
      </c>
      <c r="B416" s="55" t="s">
        <v>295</v>
      </c>
      <c r="C416" s="56" t="s">
        <v>129</v>
      </c>
      <c r="D416" s="107">
        <v>1657530000</v>
      </c>
      <c r="E416" s="58">
        <v>2300000</v>
      </c>
      <c r="F416" s="50">
        <f t="shared" si="51"/>
        <v>0.13876068608109657</v>
      </c>
      <c r="G416" s="51">
        <f t="shared" si="52"/>
        <v>1655230000</v>
      </c>
      <c r="H416" s="59"/>
      <c r="I416" s="59"/>
      <c r="J416" s="78"/>
    </row>
    <row r="417" spans="1:12" x14ac:dyDescent="0.25">
      <c r="A417" s="54" t="s">
        <v>204</v>
      </c>
      <c r="B417" s="55" t="s">
        <v>296</v>
      </c>
      <c r="C417" s="56" t="s">
        <v>107</v>
      </c>
      <c r="D417" s="107">
        <v>21177000</v>
      </c>
      <c r="E417" s="58">
        <v>0</v>
      </c>
      <c r="F417" s="50">
        <f t="shared" si="51"/>
        <v>0</v>
      </c>
      <c r="G417" s="51">
        <f t="shared" si="52"/>
        <v>21177000</v>
      </c>
      <c r="H417" s="59"/>
      <c r="I417" s="59"/>
      <c r="J417" s="78"/>
    </row>
    <row r="418" spans="1:12" ht="30" x14ac:dyDescent="0.25">
      <c r="A418" s="54" t="s">
        <v>206</v>
      </c>
      <c r="B418" s="55" t="s">
        <v>222</v>
      </c>
      <c r="C418" s="56" t="s">
        <v>65</v>
      </c>
      <c r="D418" s="107">
        <v>658860000</v>
      </c>
      <c r="E418" s="58">
        <v>3850000</v>
      </c>
      <c r="F418" s="50">
        <f t="shared" si="51"/>
        <v>0.58434265246031014</v>
      </c>
      <c r="G418" s="51">
        <f t="shared" si="52"/>
        <v>655010000</v>
      </c>
      <c r="H418" s="59"/>
      <c r="I418" s="59"/>
      <c r="J418" s="78"/>
    </row>
    <row r="419" spans="1:12" ht="30" x14ac:dyDescent="0.25">
      <c r="A419" s="54" t="s">
        <v>208</v>
      </c>
      <c r="B419" s="55" t="s">
        <v>297</v>
      </c>
      <c r="C419" s="56" t="s">
        <v>130</v>
      </c>
      <c r="D419" s="107">
        <v>1173282000</v>
      </c>
      <c r="E419" s="58">
        <v>20300000</v>
      </c>
      <c r="F419" s="50">
        <f t="shared" si="51"/>
        <v>1.7301893321469177</v>
      </c>
      <c r="G419" s="51">
        <f t="shared" si="52"/>
        <v>1152982000</v>
      </c>
      <c r="H419" s="59"/>
      <c r="I419" s="59"/>
      <c r="J419" s="78"/>
    </row>
    <row r="420" spans="1:12" s="3" customFormat="1" x14ac:dyDescent="0.25">
      <c r="A420" s="54" t="s">
        <v>210</v>
      </c>
      <c r="B420" s="55" t="s">
        <v>271</v>
      </c>
      <c r="C420" s="56" t="s">
        <v>108</v>
      </c>
      <c r="D420" s="107">
        <v>1241700000</v>
      </c>
      <c r="E420" s="58">
        <v>0</v>
      </c>
      <c r="F420" s="50">
        <f t="shared" si="51"/>
        <v>0</v>
      </c>
      <c r="G420" s="51">
        <f t="shared" si="52"/>
        <v>1241700000</v>
      </c>
      <c r="H420" s="59"/>
      <c r="I420" s="59"/>
      <c r="J420" s="78"/>
      <c r="L420" s="1"/>
    </row>
    <row r="421" spans="1:12" s="3" customFormat="1" x14ac:dyDescent="0.25">
      <c r="A421" s="54" t="s">
        <v>212</v>
      </c>
      <c r="B421" s="55" t="s">
        <v>283</v>
      </c>
      <c r="C421" s="56" t="s">
        <v>105</v>
      </c>
      <c r="D421" s="107">
        <v>111000000</v>
      </c>
      <c r="E421" s="58">
        <v>0</v>
      </c>
      <c r="F421" s="50">
        <f t="shared" si="51"/>
        <v>0</v>
      </c>
      <c r="G421" s="51">
        <f t="shared" si="52"/>
        <v>111000000</v>
      </c>
      <c r="H421" s="121"/>
      <c r="I421" s="121"/>
      <c r="J421" s="122"/>
      <c r="L421" s="1"/>
    </row>
    <row r="422" spans="1:12" s="3" customFormat="1" x14ac:dyDescent="0.25">
      <c r="A422" s="54" t="s">
        <v>214</v>
      </c>
      <c r="B422" s="55" t="s">
        <v>224</v>
      </c>
      <c r="C422" s="56" t="s">
        <v>67</v>
      </c>
      <c r="D422" s="107">
        <v>9090900</v>
      </c>
      <c r="E422" s="58">
        <v>0</v>
      </c>
      <c r="F422" s="50">
        <f t="shared" si="51"/>
        <v>0</v>
      </c>
      <c r="G422" s="51">
        <f t="shared" si="52"/>
        <v>9090900</v>
      </c>
      <c r="H422" s="59"/>
      <c r="I422" s="59"/>
      <c r="J422" s="78"/>
      <c r="L422" s="1"/>
    </row>
    <row r="423" spans="1:12" s="3" customFormat="1" x14ac:dyDescent="0.25">
      <c r="A423" s="54" t="s">
        <v>216</v>
      </c>
      <c r="B423" s="55" t="s">
        <v>298</v>
      </c>
      <c r="C423" s="56" t="s">
        <v>127</v>
      </c>
      <c r="D423" s="107">
        <v>14040000</v>
      </c>
      <c r="E423" s="58">
        <v>0</v>
      </c>
      <c r="F423" s="50">
        <f t="shared" si="51"/>
        <v>0</v>
      </c>
      <c r="G423" s="51">
        <f t="shared" si="52"/>
        <v>14040000</v>
      </c>
      <c r="H423" s="59"/>
      <c r="I423" s="59"/>
      <c r="J423" s="78"/>
      <c r="L423" s="1"/>
    </row>
    <row r="424" spans="1:12" s="3" customFormat="1" x14ac:dyDescent="0.25">
      <c r="A424" s="54" t="s">
        <v>218</v>
      </c>
      <c r="B424" s="55" t="s">
        <v>225</v>
      </c>
      <c r="C424" s="56" t="s">
        <v>74</v>
      </c>
      <c r="D424" s="107">
        <v>91123900</v>
      </c>
      <c r="E424" s="58">
        <v>9316500</v>
      </c>
      <c r="F424" s="50">
        <f t="shared" si="51"/>
        <v>10.223991729941321</v>
      </c>
      <c r="G424" s="51">
        <f t="shared" si="52"/>
        <v>81807400</v>
      </c>
      <c r="H424" s="59"/>
      <c r="I424" s="59"/>
      <c r="J424" s="78"/>
      <c r="L424" s="1"/>
    </row>
    <row r="425" spans="1:12" s="3" customFormat="1" x14ac:dyDescent="0.25">
      <c r="A425" s="54" t="s">
        <v>220</v>
      </c>
      <c r="B425" s="55" t="s">
        <v>238</v>
      </c>
      <c r="C425" s="56" t="s">
        <v>68</v>
      </c>
      <c r="D425" s="107">
        <v>4800000</v>
      </c>
      <c r="E425" s="58">
        <v>825000</v>
      </c>
      <c r="F425" s="50">
        <f t="shared" si="51"/>
        <v>17.1875</v>
      </c>
      <c r="G425" s="51">
        <f t="shared" si="52"/>
        <v>3975000</v>
      </c>
      <c r="H425" s="59"/>
      <c r="I425" s="59"/>
      <c r="J425" s="78"/>
      <c r="L425" s="1"/>
    </row>
    <row r="426" spans="1:12" s="3" customFormat="1" x14ac:dyDescent="0.25">
      <c r="A426" s="70" t="s">
        <v>251</v>
      </c>
      <c r="B426" s="71" t="s">
        <v>226</v>
      </c>
      <c r="C426" s="72" t="s">
        <v>69</v>
      </c>
      <c r="D426" s="159">
        <v>277401080</v>
      </c>
      <c r="E426" s="169">
        <v>0</v>
      </c>
      <c r="F426" s="75">
        <f t="shared" si="51"/>
        <v>0</v>
      </c>
      <c r="G426" s="76">
        <f t="shared" si="52"/>
        <v>277401080</v>
      </c>
      <c r="H426" s="77"/>
      <c r="I426" s="77"/>
      <c r="J426" s="79"/>
      <c r="L426" s="1"/>
    </row>
    <row r="427" spans="1:12" s="3" customFormat="1" x14ac:dyDescent="0.25">
      <c r="A427" s="405" t="s">
        <v>47</v>
      </c>
      <c r="B427" s="406"/>
      <c r="C427" s="407"/>
      <c r="D427" s="170">
        <f>D8+D160+D366</f>
        <v>33134453856</v>
      </c>
      <c r="E427" s="171">
        <f>E8+E160+E366</f>
        <v>2961508366</v>
      </c>
      <c r="F427" s="172">
        <f t="shared" si="51"/>
        <v>8.9378517565749132</v>
      </c>
      <c r="G427" s="173">
        <f>G8+G160+G366</f>
        <v>30172945490</v>
      </c>
      <c r="H427" s="174"/>
      <c r="I427" s="174"/>
      <c r="J427" s="175"/>
      <c r="L427" s="1"/>
    </row>
    <row r="428" spans="1:12" s="3" customFormat="1" x14ac:dyDescent="0.25">
      <c r="A428" s="1"/>
      <c r="B428" s="2"/>
      <c r="C428" s="1"/>
      <c r="D428" s="1"/>
      <c r="F428" s="4"/>
      <c r="G428" s="5"/>
      <c r="H428" s="176"/>
      <c r="I428" s="176"/>
      <c r="J428" s="1"/>
      <c r="L428" s="1"/>
    </row>
    <row r="429" spans="1:12" s="3" customFormat="1" x14ac:dyDescent="0.25">
      <c r="A429" s="1"/>
      <c r="B429" s="2"/>
      <c r="C429" s="1"/>
      <c r="D429" s="177"/>
      <c r="F429" s="4"/>
      <c r="G429" s="5"/>
      <c r="H429" s="176"/>
      <c r="I429" s="176"/>
      <c r="J429" s="1"/>
      <c r="L429" s="1"/>
    </row>
    <row r="430" spans="1:12" s="3" customFormat="1" x14ac:dyDescent="0.25">
      <c r="A430" s="1"/>
      <c r="B430" s="2"/>
      <c r="C430" s="1"/>
      <c r="D430" s="177"/>
      <c r="F430" s="178"/>
      <c r="H430" s="176"/>
      <c r="I430" s="176"/>
      <c r="J430" s="1"/>
      <c r="L430" s="1"/>
    </row>
    <row r="431" spans="1:12" s="3" customFormat="1" x14ac:dyDescent="0.25">
      <c r="A431" s="1"/>
      <c r="B431" s="2"/>
      <c r="C431" s="1"/>
      <c r="H431" s="176"/>
      <c r="I431" s="176"/>
      <c r="J431" s="1"/>
      <c r="L431" s="1"/>
    </row>
    <row r="432" spans="1:12" s="3" customFormat="1" x14ac:dyDescent="0.25">
      <c r="A432" s="1"/>
      <c r="B432" s="2"/>
      <c r="C432" s="1"/>
    </row>
    <row r="433" spans="1:12" s="3" customFormat="1" x14ac:dyDescent="0.25">
      <c r="A433" s="1"/>
      <c r="B433" s="2"/>
      <c r="C433" s="1"/>
    </row>
    <row r="434" spans="1:12" s="3" customFormat="1" x14ac:dyDescent="0.25">
      <c r="A434" s="1"/>
      <c r="B434" s="2"/>
      <c r="C434" s="1"/>
    </row>
    <row r="435" spans="1:12" s="3" customFormat="1" x14ac:dyDescent="0.25">
      <c r="A435" s="1"/>
      <c r="B435" s="2"/>
      <c r="C435" s="1"/>
    </row>
    <row r="436" spans="1:12" s="3" customFormat="1" x14ac:dyDescent="0.25">
      <c r="A436" s="1"/>
      <c r="B436" s="2"/>
      <c r="C436" s="1"/>
      <c r="D436" s="177"/>
      <c r="F436" s="4"/>
      <c r="G436" s="5"/>
      <c r="H436" s="176"/>
      <c r="I436" s="176"/>
      <c r="J436" s="1"/>
      <c r="L436" s="1"/>
    </row>
    <row r="437" spans="1:12" s="3" customFormat="1" x14ac:dyDescent="0.25">
      <c r="A437" s="1"/>
      <c r="B437" s="2"/>
      <c r="C437" s="1"/>
      <c r="D437" s="177"/>
      <c r="F437" s="4"/>
      <c r="G437" s="5"/>
      <c r="H437" s="176"/>
      <c r="I437" s="176"/>
      <c r="J437" s="1"/>
      <c r="L437" s="1"/>
    </row>
    <row r="438" spans="1:12" s="3" customFormat="1" x14ac:dyDescent="0.25">
      <c r="A438" s="1"/>
      <c r="B438" s="2"/>
      <c r="C438" s="1"/>
      <c r="D438" s="1"/>
      <c r="F438" s="4"/>
      <c r="G438" s="5"/>
      <c r="H438" s="6"/>
      <c r="I438" s="6"/>
      <c r="J438" s="1"/>
      <c r="L438" s="1"/>
    </row>
    <row r="439" spans="1:12" s="3" customFormat="1" x14ac:dyDescent="0.25">
      <c r="A439" s="1"/>
      <c r="B439" s="2"/>
      <c r="C439" s="1"/>
      <c r="D439" s="1"/>
      <c r="F439" s="4"/>
      <c r="G439" s="5"/>
      <c r="H439" s="6"/>
      <c r="I439" s="6"/>
      <c r="J439" s="1"/>
      <c r="L439" s="1"/>
    </row>
    <row r="440" spans="1:12" s="3" customFormat="1" x14ac:dyDescent="0.25">
      <c r="A440" s="1"/>
      <c r="B440" s="2"/>
      <c r="C440" s="1"/>
      <c r="D440" s="1"/>
      <c r="F440" s="4"/>
      <c r="G440" s="5"/>
      <c r="H440" s="6"/>
      <c r="I440" s="6"/>
      <c r="J440" s="4"/>
      <c r="L440" s="1"/>
    </row>
    <row r="441" spans="1:12" s="3" customFormat="1" x14ac:dyDescent="0.25">
      <c r="A441" s="1"/>
      <c r="B441" s="2"/>
      <c r="C441" s="1"/>
      <c r="D441" s="1"/>
      <c r="F441" s="4"/>
      <c r="G441" s="5"/>
      <c r="H441" s="6"/>
      <c r="I441" s="6"/>
      <c r="J441" s="1"/>
      <c r="L441" s="1"/>
    </row>
    <row r="442" spans="1:12" s="3" customFormat="1" x14ac:dyDescent="0.25">
      <c r="A442" s="1"/>
      <c r="B442" s="2"/>
      <c r="C442" s="1"/>
      <c r="D442" s="1"/>
      <c r="F442" s="4"/>
      <c r="G442" s="5"/>
      <c r="H442" s="6"/>
      <c r="I442" s="6"/>
      <c r="J442" s="1"/>
      <c r="L442" s="1"/>
    </row>
    <row r="443" spans="1:12" s="3" customFormat="1" x14ac:dyDescent="0.25">
      <c r="A443" s="1"/>
      <c r="B443" s="2"/>
      <c r="C443" s="1"/>
      <c r="F443" s="179"/>
      <c r="G443" s="5"/>
      <c r="H443" s="6"/>
      <c r="I443" s="6"/>
      <c r="J443" s="1"/>
      <c r="L443" s="1"/>
    </row>
    <row r="444" spans="1:12" s="3" customFormat="1" x14ac:dyDescent="0.25">
      <c r="A444" s="1"/>
      <c r="B444" s="2"/>
      <c r="C444" s="1"/>
      <c r="D444" s="177"/>
      <c r="E444" s="177"/>
      <c r="F444" s="177"/>
      <c r="G444" s="177"/>
      <c r="H444" s="6"/>
      <c r="I444" s="6"/>
      <c r="J444" s="1"/>
      <c r="L444" s="1"/>
    </row>
    <row r="445" spans="1:12" s="3" customFormat="1" x14ac:dyDescent="0.25">
      <c r="A445" s="1"/>
      <c r="B445" s="2"/>
      <c r="C445" s="1"/>
      <c r="D445" s="1"/>
      <c r="F445" s="4"/>
      <c r="G445" s="5"/>
      <c r="H445" s="6"/>
      <c r="I445" s="6"/>
      <c r="J445" s="1"/>
      <c r="L445" s="1"/>
    </row>
    <row r="446" spans="1:12" s="3" customFormat="1" x14ac:dyDescent="0.25">
      <c r="A446" s="1"/>
      <c r="B446" s="2"/>
      <c r="C446" s="1"/>
      <c r="D446" s="1"/>
      <c r="F446" s="4"/>
      <c r="G446" s="5"/>
      <c r="H446" s="6"/>
      <c r="I446" s="6"/>
      <c r="J446" s="1"/>
      <c r="L446" s="1"/>
    </row>
    <row r="447" spans="1:12" s="3" customFormat="1" x14ac:dyDescent="0.25">
      <c r="A447" s="1"/>
      <c r="B447" s="2"/>
      <c r="C447" s="1"/>
      <c r="D447" s="1"/>
      <c r="F447" s="4"/>
      <c r="G447" s="5"/>
      <c r="H447" s="6"/>
      <c r="I447" s="6"/>
      <c r="J447" s="1"/>
      <c r="L447" s="1"/>
    </row>
    <row r="448" spans="1:12" s="3" customFormat="1" x14ac:dyDescent="0.25">
      <c r="A448" s="1"/>
      <c r="B448" s="2"/>
      <c r="C448" s="1"/>
      <c r="D448" s="1"/>
      <c r="F448" s="4"/>
      <c r="G448" s="5"/>
      <c r="H448" s="6"/>
      <c r="I448" s="6"/>
      <c r="J448" s="1"/>
      <c r="L448" s="1"/>
    </row>
    <row r="449" spans="1:12" s="3" customFormat="1" x14ac:dyDescent="0.25">
      <c r="A449" s="1"/>
      <c r="B449" s="2"/>
      <c r="C449" s="1"/>
      <c r="D449" s="1"/>
      <c r="F449" s="4"/>
      <c r="G449" s="5"/>
      <c r="H449" s="6"/>
      <c r="I449" s="6"/>
      <c r="J449" s="1"/>
      <c r="L449" s="1"/>
    </row>
    <row r="450" spans="1:12" s="3" customFormat="1" x14ac:dyDescent="0.25">
      <c r="A450" s="1"/>
      <c r="B450" s="2"/>
      <c r="C450" s="1"/>
      <c r="D450" s="1"/>
      <c r="F450" s="4"/>
      <c r="G450" s="5"/>
      <c r="H450" s="6"/>
      <c r="I450" s="6"/>
      <c r="J450" s="1"/>
      <c r="L450" s="1"/>
    </row>
    <row r="451" spans="1:12" s="3" customFormat="1" x14ac:dyDescent="0.25">
      <c r="A451" s="1"/>
      <c r="B451" s="2"/>
      <c r="C451" s="1"/>
      <c r="D451" s="1"/>
      <c r="F451" s="4"/>
      <c r="G451" s="5"/>
      <c r="H451" s="6"/>
      <c r="I451" s="6"/>
      <c r="J451" s="1"/>
      <c r="L451" s="1"/>
    </row>
    <row r="452" spans="1:12" s="3" customFormat="1" x14ac:dyDescent="0.25">
      <c r="A452" s="1"/>
      <c r="B452" s="2"/>
      <c r="C452" s="1"/>
      <c r="D452" s="1"/>
      <c r="F452" s="4"/>
      <c r="G452" s="5"/>
      <c r="H452" s="6"/>
      <c r="I452" s="6"/>
      <c r="J452" s="1"/>
      <c r="L452" s="1"/>
    </row>
    <row r="453" spans="1:12" s="3" customFormat="1" x14ac:dyDescent="0.25">
      <c r="A453" s="1"/>
      <c r="B453" s="2"/>
      <c r="C453" s="1"/>
      <c r="D453" s="1"/>
      <c r="F453" s="4"/>
      <c r="G453" s="5"/>
      <c r="H453" s="6"/>
      <c r="I453" s="6"/>
      <c r="J453" s="1"/>
      <c r="L453" s="1"/>
    </row>
    <row r="454" spans="1:12" s="3" customFormat="1" x14ac:dyDescent="0.25">
      <c r="A454" s="1"/>
      <c r="B454" s="2"/>
      <c r="C454" s="1"/>
      <c r="D454" s="1"/>
      <c r="F454" s="4"/>
      <c r="G454" s="5"/>
      <c r="H454" s="6"/>
      <c r="I454" s="6"/>
      <c r="J454" s="1"/>
      <c r="L454" s="1"/>
    </row>
    <row r="455" spans="1:12" s="3" customFormat="1" x14ac:dyDescent="0.25">
      <c r="A455" s="1"/>
      <c r="B455" s="2"/>
      <c r="C455" s="1"/>
      <c r="D455" s="1"/>
      <c r="F455" s="4"/>
      <c r="G455" s="5"/>
      <c r="H455" s="6"/>
      <c r="I455" s="6"/>
      <c r="J455" s="1"/>
      <c r="L455" s="1"/>
    </row>
    <row r="456" spans="1:12" s="3" customFormat="1" x14ac:dyDescent="0.25">
      <c r="A456" s="1"/>
      <c r="B456" s="2"/>
      <c r="C456" s="1"/>
      <c r="D456" s="1"/>
      <c r="F456" s="4"/>
      <c r="G456" s="5"/>
      <c r="H456" s="6"/>
      <c r="I456" s="6"/>
      <c r="J456" s="1"/>
      <c r="L456" s="1"/>
    </row>
    <row r="457" spans="1:12" s="3" customFormat="1" x14ac:dyDescent="0.25">
      <c r="A457" s="1"/>
      <c r="B457" s="2"/>
      <c r="C457" s="1"/>
      <c r="D457" s="1"/>
      <c r="F457" s="4"/>
      <c r="G457" s="5"/>
      <c r="H457" s="6"/>
      <c r="I457" s="6"/>
      <c r="J457" s="1"/>
      <c r="L457" s="1"/>
    </row>
    <row r="458" spans="1:12" s="3" customFormat="1" x14ac:dyDescent="0.25">
      <c r="A458" s="1"/>
      <c r="B458" s="2"/>
      <c r="C458" s="1"/>
      <c r="D458" s="1"/>
      <c r="F458" s="4"/>
      <c r="G458" s="5"/>
      <c r="H458" s="6"/>
      <c r="I458" s="6"/>
      <c r="J458" s="1"/>
      <c r="L458" s="1"/>
    </row>
    <row r="459" spans="1:12" s="3" customFormat="1" x14ac:dyDescent="0.25">
      <c r="A459" s="1"/>
      <c r="B459" s="2"/>
      <c r="C459" s="1"/>
      <c r="D459" s="1"/>
      <c r="F459" s="4"/>
      <c r="G459" s="5"/>
      <c r="H459" s="6"/>
      <c r="I459" s="6"/>
      <c r="J459" s="1"/>
      <c r="L459" s="1"/>
    </row>
    <row r="460" spans="1:12" s="3" customFormat="1" x14ac:dyDescent="0.25">
      <c r="A460" s="1"/>
      <c r="B460" s="2"/>
      <c r="C460" s="1"/>
      <c r="D460" s="1"/>
      <c r="F460" s="4"/>
      <c r="G460" s="5"/>
      <c r="H460" s="6"/>
      <c r="I460" s="6"/>
      <c r="J460" s="1"/>
      <c r="L460" s="1"/>
    </row>
    <row r="461" spans="1:12" s="3" customFormat="1" x14ac:dyDescent="0.25">
      <c r="A461" s="1"/>
      <c r="B461" s="2"/>
      <c r="C461" s="1"/>
      <c r="D461" s="1"/>
      <c r="F461" s="4"/>
      <c r="G461" s="5"/>
      <c r="H461" s="6"/>
      <c r="I461" s="6"/>
      <c r="J461" s="1"/>
      <c r="L461" s="1"/>
    </row>
    <row r="462" spans="1:12" s="3" customFormat="1" x14ac:dyDescent="0.25">
      <c r="A462" s="1"/>
      <c r="B462" s="2"/>
      <c r="C462" s="1"/>
      <c r="D462" s="1"/>
      <c r="F462" s="4"/>
      <c r="G462" s="5"/>
      <c r="H462" s="6"/>
      <c r="I462" s="6"/>
      <c r="J462" s="1"/>
      <c r="L462" s="1"/>
    </row>
    <row r="463" spans="1:12" s="3" customFormat="1" x14ac:dyDescent="0.25">
      <c r="A463" s="1"/>
      <c r="B463" s="2"/>
      <c r="C463" s="1"/>
      <c r="D463" s="1"/>
      <c r="F463" s="4"/>
      <c r="G463" s="5"/>
      <c r="H463" s="6"/>
      <c r="I463" s="6"/>
      <c r="J463" s="1"/>
      <c r="L463" s="1"/>
    </row>
    <row r="464" spans="1:12" s="3" customFormat="1" x14ac:dyDescent="0.25">
      <c r="A464" s="1"/>
      <c r="B464" s="2"/>
      <c r="C464" s="1"/>
      <c r="D464" s="1"/>
      <c r="F464" s="4"/>
      <c r="G464" s="5"/>
      <c r="H464" s="6"/>
      <c r="I464" s="6"/>
      <c r="J464" s="1"/>
      <c r="L464" s="1"/>
    </row>
    <row r="465" spans="1:12" s="3" customFormat="1" x14ac:dyDescent="0.25">
      <c r="A465" s="1"/>
      <c r="B465" s="2"/>
      <c r="C465" s="1"/>
      <c r="D465" s="1"/>
      <c r="F465" s="4"/>
      <c r="G465" s="5"/>
      <c r="H465" s="6"/>
      <c r="I465" s="6"/>
      <c r="J465" s="1"/>
      <c r="L465" s="1"/>
    </row>
    <row r="466" spans="1:12" s="3" customFormat="1" x14ac:dyDescent="0.25">
      <c r="A466" s="1"/>
      <c r="B466" s="2"/>
      <c r="C466" s="1"/>
      <c r="D466" s="1"/>
      <c r="F466" s="4"/>
      <c r="G466" s="5"/>
      <c r="H466" s="6"/>
      <c r="I466" s="6"/>
      <c r="J466" s="1"/>
      <c r="L466" s="1"/>
    </row>
    <row r="467" spans="1:12" s="3" customFormat="1" x14ac:dyDescent="0.25">
      <c r="A467" s="1"/>
      <c r="B467" s="2"/>
      <c r="C467" s="1"/>
      <c r="D467" s="1"/>
      <c r="F467" s="4"/>
      <c r="G467" s="5"/>
      <c r="H467" s="6"/>
      <c r="I467" s="6"/>
      <c r="J467" s="1"/>
      <c r="L467" s="1"/>
    </row>
    <row r="477" spans="1:12" x14ac:dyDescent="0.25">
      <c r="K477" s="1"/>
    </row>
    <row r="478" spans="1:12" x14ac:dyDescent="0.25">
      <c r="K478" s="1"/>
    </row>
    <row r="479" spans="1:12" x14ac:dyDescent="0.25">
      <c r="K479" s="1"/>
    </row>
    <row r="480" spans="1:12" x14ac:dyDescent="0.25">
      <c r="K480" s="1"/>
    </row>
    <row r="481" spans="1:11" x14ac:dyDescent="0.25">
      <c r="K481" s="1"/>
    </row>
    <row r="482" spans="1:11" x14ac:dyDescent="0.25">
      <c r="K482" s="1"/>
    </row>
    <row r="483" spans="1:11" x14ac:dyDescent="0.25">
      <c r="K483" s="1"/>
    </row>
    <row r="484" spans="1:11" x14ac:dyDescent="0.25">
      <c r="K484" s="1"/>
    </row>
    <row r="485" spans="1:11" x14ac:dyDescent="0.25">
      <c r="K485" s="1"/>
    </row>
    <row r="486" spans="1:11" x14ac:dyDescent="0.25">
      <c r="K486" s="1"/>
    </row>
    <row r="496" spans="1:11" s="180" customFormat="1" x14ac:dyDescent="0.25">
      <c r="A496" s="1"/>
      <c r="B496" s="2"/>
      <c r="C496" s="1"/>
      <c r="D496" s="1"/>
      <c r="E496" s="3"/>
      <c r="F496" s="4"/>
      <c r="G496" s="5"/>
      <c r="H496" s="6"/>
      <c r="I496" s="6"/>
      <c r="J496" s="1"/>
      <c r="K496" s="181"/>
    </row>
    <row r="497" spans="1:11" s="180" customFormat="1" x14ac:dyDescent="0.25">
      <c r="A497" s="1"/>
      <c r="B497" s="2"/>
      <c r="C497" s="1"/>
      <c r="D497" s="1"/>
      <c r="E497" s="3"/>
      <c r="F497" s="4"/>
      <c r="G497" s="5"/>
      <c r="H497" s="6"/>
      <c r="I497" s="6"/>
      <c r="J497" s="1"/>
      <c r="K497" s="181"/>
    </row>
    <row r="498" spans="1:11" s="180" customFormat="1" x14ac:dyDescent="0.25">
      <c r="A498" s="1"/>
      <c r="B498" s="2"/>
      <c r="C498" s="1"/>
      <c r="D498" s="1"/>
      <c r="E498" s="3"/>
      <c r="F498" s="4"/>
      <c r="G498" s="5"/>
      <c r="H498" s="6"/>
      <c r="I498" s="6"/>
      <c r="J498" s="1"/>
      <c r="K498" s="181"/>
    </row>
    <row r="499" spans="1:11" s="180" customFormat="1" x14ac:dyDescent="0.25">
      <c r="A499" s="1"/>
      <c r="B499" s="2"/>
      <c r="C499" s="1"/>
      <c r="D499" s="1"/>
      <c r="E499" s="3"/>
      <c r="F499" s="4"/>
      <c r="G499" s="5"/>
      <c r="H499" s="6"/>
      <c r="I499" s="6"/>
      <c r="J499" s="1"/>
      <c r="K499" s="181"/>
    </row>
    <row r="500" spans="1:11" s="180" customFormat="1" x14ac:dyDescent="0.25">
      <c r="A500" s="1"/>
      <c r="B500" s="2"/>
      <c r="C500" s="1"/>
      <c r="D500" s="1"/>
      <c r="E500" s="3"/>
      <c r="F500" s="4"/>
      <c r="G500" s="5"/>
      <c r="H500" s="6"/>
      <c r="I500" s="6"/>
      <c r="J500" s="1"/>
      <c r="K500" s="181"/>
    </row>
    <row r="501" spans="1:11" s="180" customFormat="1" x14ac:dyDescent="0.25">
      <c r="A501" s="1"/>
      <c r="B501" s="2"/>
      <c r="C501" s="1"/>
      <c r="D501" s="1"/>
      <c r="E501" s="3"/>
      <c r="F501" s="4"/>
      <c r="G501" s="5"/>
      <c r="H501" s="6"/>
      <c r="I501" s="6"/>
      <c r="J501" s="1"/>
      <c r="K501" s="181"/>
    </row>
    <row r="502" spans="1:11" s="180" customFormat="1" x14ac:dyDescent="0.25">
      <c r="A502" s="1"/>
      <c r="B502" s="2"/>
      <c r="C502" s="1"/>
      <c r="D502" s="1"/>
      <c r="E502" s="3"/>
      <c r="F502" s="4"/>
      <c r="G502" s="5"/>
      <c r="H502" s="6"/>
      <c r="I502" s="6"/>
      <c r="J502" s="1"/>
      <c r="K502" s="181"/>
    </row>
    <row r="503" spans="1:11" s="180" customFormat="1" x14ac:dyDescent="0.25">
      <c r="A503" s="1"/>
      <c r="B503" s="2"/>
      <c r="C503" s="1"/>
      <c r="D503" s="1"/>
      <c r="E503" s="3"/>
      <c r="F503" s="4"/>
      <c r="G503" s="5"/>
      <c r="H503" s="6"/>
      <c r="I503" s="6"/>
      <c r="J503" s="1"/>
      <c r="K503" s="181"/>
    </row>
  </sheetData>
  <mergeCells count="13">
    <mergeCell ref="A427:C427"/>
    <mergeCell ref="A5:A7"/>
    <mergeCell ref="I6:I7"/>
    <mergeCell ref="H5:J5"/>
    <mergeCell ref="A1:J2"/>
    <mergeCell ref="H6:H7"/>
    <mergeCell ref="J6:J7"/>
    <mergeCell ref="B5:B7"/>
    <mergeCell ref="E5:F5"/>
    <mergeCell ref="C5:C7"/>
    <mergeCell ref="D5:D7"/>
    <mergeCell ref="G6:G7"/>
    <mergeCell ref="E6:E7"/>
  </mergeCells>
  <printOptions horizontalCentered="1"/>
  <pageMargins left="0.78740157480314965" right="0.19685039370078741" top="0.78740157480314965" bottom="1.5748031496062993" header="0.31496062992125984" footer="0.31496062992125984"/>
  <pageSetup paperSize="5" scale="8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J86"/>
  <sheetViews>
    <sheetView topLeftCell="A4" workbookViewId="0">
      <pane ySplit="3" topLeftCell="A10" activePane="bottomLeft" state="frozen"/>
      <selection pane="bottomLeft" activeCell="A44" sqref="A44:XFD44"/>
    </sheetView>
  </sheetViews>
  <sheetFormatPr defaultColWidth="10" defaultRowHeight="15" x14ac:dyDescent="0.25"/>
  <cols>
    <col min="1" max="1" width="5.5703125" customWidth="1"/>
    <col min="2" max="2" width="22.7109375" customWidth="1"/>
    <col min="3" max="3" width="55" customWidth="1"/>
    <col min="4" max="4" width="22.5703125" style="182" customWidth="1"/>
    <col min="5" max="5" width="22.5703125" style="183" customWidth="1"/>
    <col min="6" max="6" width="16.28515625" style="183" customWidth="1"/>
    <col min="7" max="7" width="22.85546875" style="240" customWidth="1"/>
    <col min="8" max="8" width="27.7109375" customWidth="1"/>
    <col min="9" max="9" width="15" style="184" bestFit="1" customWidth="1"/>
    <col min="10" max="10" width="15" bestFit="1" customWidth="1"/>
  </cols>
  <sheetData>
    <row r="1" spans="1:10" x14ac:dyDescent="0.25">
      <c r="A1" s="411" t="s">
        <v>376</v>
      </c>
      <c r="B1" s="411"/>
      <c r="C1" s="411"/>
      <c r="D1" s="411"/>
      <c r="E1" s="411"/>
      <c r="F1" s="411"/>
      <c r="G1" s="411"/>
      <c r="H1" s="411"/>
    </row>
    <row r="2" spans="1:10" ht="39.75" customHeight="1" x14ac:dyDescent="0.25">
      <c r="A2" s="411"/>
      <c r="B2" s="411"/>
      <c r="C2" s="411"/>
      <c r="D2" s="411"/>
      <c r="E2" s="411"/>
      <c r="F2" s="411"/>
      <c r="G2" s="411"/>
      <c r="H2" s="411"/>
    </row>
    <row r="3" spans="1:10" x14ac:dyDescent="0.25">
      <c r="A3" s="185"/>
      <c r="B3" s="185"/>
      <c r="C3" s="186"/>
      <c r="D3" s="180"/>
      <c r="E3" s="181"/>
      <c r="F3" s="181"/>
      <c r="G3" s="241"/>
      <c r="H3" s="187"/>
    </row>
    <row r="4" spans="1:10" ht="15.75" customHeight="1" x14ac:dyDescent="0.25">
      <c r="A4" s="419" t="s">
        <v>0</v>
      </c>
      <c r="B4" s="419" t="s">
        <v>133</v>
      </c>
      <c r="C4" s="412" t="s">
        <v>1</v>
      </c>
      <c r="D4" s="422" t="s">
        <v>375</v>
      </c>
      <c r="E4" s="426" t="s">
        <v>480</v>
      </c>
      <c r="F4" s="427"/>
      <c r="G4" s="422" t="s">
        <v>377</v>
      </c>
      <c r="H4" s="417" t="s">
        <v>123</v>
      </c>
    </row>
    <row r="5" spans="1:10" ht="15.75" customHeight="1" x14ac:dyDescent="0.25">
      <c r="A5" s="420"/>
      <c r="B5" s="420"/>
      <c r="C5" s="413"/>
      <c r="D5" s="424"/>
      <c r="E5" s="415" t="s">
        <v>2</v>
      </c>
      <c r="F5" s="242" t="s">
        <v>301</v>
      </c>
      <c r="G5" s="424"/>
      <c r="H5" s="417"/>
    </row>
    <row r="6" spans="1:10" ht="15.75" customHeight="1" x14ac:dyDescent="0.25">
      <c r="A6" s="421"/>
      <c r="B6" s="421"/>
      <c r="C6" s="414"/>
      <c r="D6" s="188" t="s">
        <v>300</v>
      </c>
      <c r="E6" s="416"/>
      <c r="F6" s="243" t="s">
        <v>300</v>
      </c>
      <c r="G6" s="243" t="s">
        <v>300</v>
      </c>
      <c r="H6" s="418"/>
    </row>
    <row r="7" spans="1:10" ht="34.5" customHeight="1" x14ac:dyDescent="0.25">
      <c r="A7" s="189" t="s">
        <v>110</v>
      </c>
      <c r="B7" s="244" t="s">
        <v>386</v>
      </c>
      <c r="C7" s="190" t="s">
        <v>4</v>
      </c>
      <c r="D7" s="245">
        <f>D8+D16+D22+D24+D33+D35+D39</f>
        <v>18125034988</v>
      </c>
      <c r="E7" s="245">
        <f>E8+E16+E22+E24+E33+E35+E39</f>
        <v>3956166402</v>
      </c>
      <c r="F7" s="25">
        <f>E7/D7*100</f>
        <v>21.827082842153132</v>
      </c>
      <c r="G7" s="245">
        <f>G8+G16+G22+G24+G33+G35+G39</f>
        <v>14168868586</v>
      </c>
      <c r="H7" s="191"/>
    </row>
    <row r="8" spans="1:10" ht="34.5" customHeight="1" x14ac:dyDescent="0.25">
      <c r="A8" s="192" t="s">
        <v>3</v>
      </c>
      <c r="B8" s="246" t="s">
        <v>387</v>
      </c>
      <c r="C8" s="193" t="s">
        <v>5</v>
      </c>
      <c r="D8" s="247">
        <f>SUM(D9:D15)</f>
        <v>123700705</v>
      </c>
      <c r="E8" s="247">
        <f>SUM(E9:E15)</f>
        <v>0</v>
      </c>
      <c r="F8" s="248">
        <f>E8/D8*100</f>
        <v>0</v>
      </c>
      <c r="G8" s="249">
        <f>SUM(G9:G15)</f>
        <v>123700705</v>
      </c>
      <c r="H8" s="194"/>
    </row>
    <row r="9" spans="1:10" ht="34.5" customHeight="1" x14ac:dyDescent="0.25">
      <c r="A9" s="195">
        <v>1</v>
      </c>
      <c r="B9" s="250" t="s">
        <v>388</v>
      </c>
      <c r="C9" s="196" t="s">
        <v>6</v>
      </c>
      <c r="D9" s="251">
        <v>51163683</v>
      </c>
      <c r="E9" s="251">
        <f>'RO 2025 Januari'!E10</f>
        <v>0</v>
      </c>
      <c r="F9" s="252">
        <f>E9/D9*100</f>
        <v>0</v>
      </c>
      <c r="G9" s="253">
        <f t="shared" ref="G9:G15" si="0">D9-E9</f>
        <v>51163683</v>
      </c>
      <c r="H9" s="197"/>
    </row>
    <row r="10" spans="1:10" s="184" customFormat="1" ht="34.5" customHeight="1" x14ac:dyDescent="0.25">
      <c r="A10" s="195">
        <v>2</v>
      </c>
      <c r="B10" s="250" t="s">
        <v>389</v>
      </c>
      <c r="C10" s="196" t="s">
        <v>7</v>
      </c>
      <c r="D10" s="251">
        <v>4075254</v>
      </c>
      <c r="E10" s="251">
        <f>'RO 2025 Januari'!E17</f>
        <v>0</v>
      </c>
      <c r="F10" s="252">
        <f t="shared" ref="F10:F15" si="1">E10/D10*100</f>
        <v>0</v>
      </c>
      <c r="G10" s="253">
        <f t="shared" si="0"/>
        <v>4075254</v>
      </c>
      <c r="H10" s="198"/>
      <c r="J10"/>
    </row>
    <row r="11" spans="1:10" s="184" customFormat="1" ht="34.5" customHeight="1" x14ac:dyDescent="0.25">
      <c r="A11" s="195">
        <v>3</v>
      </c>
      <c r="B11" s="250" t="s">
        <v>390</v>
      </c>
      <c r="C11" s="196" t="s">
        <v>8</v>
      </c>
      <c r="D11" s="251">
        <v>4075254</v>
      </c>
      <c r="E11" s="251">
        <f>'RO 2025 Januari'!E20</f>
        <v>0</v>
      </c>
      <c r="F11" s="252">
        <f t="shared" si="1"/>
        <v>0</v>
      </c>
      <c r="G11" s="253">
        <f t="shared" si="0"/>
        <v>4075254</v>
      </c>
      <c r="H11" s="197"/>
      <c r="J11"/>
    </row>
    <row r="12" spans="1:10" s="184" customFormat="1" ht="34.5" customHeight="1" x14ac:dyDescent="0.25">
      <c r="A12" s="195">
        <v>4</v>
      </c>
      <c r="B12" s="250" t="s">
        <v>391</v>
      </c>
      <c r="C12" s="196" t="s">
        <v>162</v>
      </c>
      <c r="D12" s="251">
        <v>5907975</v>
      </c>
      <c r="E12" s="251">
        <f>'RO 2025 Januari'!E22</f>
        <v>0</v>
      </c>
      <c r="F12" s="252">
        <f t="shared" si="1"/>
        <v>0</v>
      </c>
      <c r="G12" s="253">
        <f t="shared" si="0"/>
        <v>5907975</v>
      </c>
      <c r="H12" s="197"/>
      <c r="J12"/>
    </row>
    <row r="13" spans="1:10" s="184" customFormat="1" ht="34.5" customHeight="1" x14ac:dyDescent="0.25">
      <c r="A13" s="36">
        <v>5</v>
      </c>
      <c r="B13" s="250" t="s">
        <v>392</v>
      </c>
      <c r="C13" s="196" t="s">
        <v>173</v>
      </c>
      <c r="D13" s="251">
        <v>3042399</v>
      </c>
      <c r="E13" s="251">
        <f>'RO 2025 Januari'!E25</f>
        <v>0</v>
      </c>
      <c r="F13" s="252">
        <f t="shared" si="1"/>
        <v>0</v>
      </c>
      <c r="G13" s="253">
        <f t="shared" si="0"/>
        <v>3042399</v>
      </c>
      <c r="H13" s="197"/>
      <c r="J13"/>
    </row>
    <row r="14" spans="1:10" s="184" customFormat="1" ht="34.5" customHeight="1" x14ac:dyDescent="0.25">
      <c r="A14" s="199">
        <v>6</v>
      </c>
      <c r="B14" s="250" t="s">
        <v>393</v>
      </c>
      <c r="C14" s="200" t="s">
        <v>9</v>
      </c>
      <c r="D14" s="251">
        <v>5436140</v>
      </c>
      <c r="E14" s="251">
        <f>'RO 2025 Januari'!E27</f>
        <v>0</v>
      </c>
      <c r="F14" s="252">
        <f t="shared" si="1"/>
        <v>0</v>
      </c>
      <c r="G14" s="253">
        <f t="shared" si="0"/>
        <v>5436140</v>
      </c>
      <c r="H14" s="254"/>
      <c r="J14"/>
    </row>
    <row r="15" spans="1:10" s="184" customFormat="1" ht="34.5" customHeight="1" x14ac:dyDescent="0.25">
      <c r="A15" s="255">
        <v>7</v>
      </c>
      <c r="B15" s="256" t="s">
        <v>394</v>
      </c>
      <c r="C15" s="257" t="s">
        <v>385</v>
      </c>
      <c r="D15" s="258">
        <v>50000000</v>
      </c>
      <c r="E15" s="251">
        <f>'RO 2025 Januari'!E30</f>
        <v>0</v>
      </c>
      <c r="F15" s="252">
        <f t="shared" si="1"/>
        <v>0</v>
      </c>
      <c r="G15" s="253">
        <f t="shared" si="0"/>
        <v>50000000</v>
      </c>
      <c r="H15" s="259"/>
      <c r="J15"/>
    </row>
    <row r="16" spans="1:10" s="184" customFormat="1" ht="34.5" customHeight="1" x14ac:dyDescent="0.25">
      <c r="A16" s="260" t="s">
        <v>26</v>
      </c>
      <c r="B16" s="246" t="s">
        <v>395</v>
      </c>
      <c r="C16" s="261" t="s">
        <v>174</v>
      </c>
      <c r="D16" s="247">
        <f>SUM(D17:D21)</f>
        <v>13161856560</v>
      </c>
      <c r="E16" s="247">
        <f>SUM(E17:E21)</f>
        <v>3222685856</v>
      </c>
      <c r="F16" s="248">
        <f>E16/D16*100</f>
        <v>24.485040095285768</v>
      </c>
      <c r="G16" s="262">
        <f>SUM(G17:G21)</f>
        <v>9939170704</v>
      </c>
      <c r="H16" s="263"/>
      <c r="J16"/>
    </row>
    <row r="17" spans="1:10" s="184" customFormat="1" ht="34.5" customHeight="1" x14ac:dyDescent="0.25">
      <c r="A17" s="36">
        <v>7</v>
      </c>
      <c r="B17" s="250" t="s">
        <v>396</v>
      </c>
      <c r="C17" s="196" t="s">
        <v>10</v>
      </c>
      <c r="D17" s="251">
        <v>12823756560</v>
      </c>
      <c r="E17" s="251">
        <v>3172125856</v>
      </c>
      <c r="F17" s="252">
        <f t="shared" ref="F17:F21" si="2">E17/D17*100</f>
        <v>24.736323098135919</v>
      </c>
      <c r="G17" s="253">
        <f t="shared" ref="G17:G21" si="3">D17-E17</f>
        <v>9651630704</v>
      </c>
      <c r="H17" s="197"/>
      <c r="J17" s="205"/>
    </row>
    <row r="18" spans="1:10" s="184" customFormat="1" ht="34.5" customHeight="1" x14ac:dyDescent="0.25">
      <c r="A18" s="195">
        <v>8</v>
      </c>
      <c r="B18" s="250" t="s">
        <v>397</v>
      </c>
      <c r="C18" s="196" t="s">
        <v>11</v>
      </c>
      <c r="D18" s="251">
        <v>335405400</v>
      </c>
      <c r="E18" s="251">
        <v>50560000</v>
      </c>
      <c r="F18" s="252">
        <f t="shared" si="2"/>
        <v>15.074295166386706</v>
      </c>
      <c r="G18" s="253">
        <f t="shared" si="3"/>
        <v>284845400</v>
      </c>
      <c r="H18" s="197"/>
      <c r="J18" s="205"/>
    </row>
    <row r="19" spans="1:10" s="184" customFormat="1" ht="34.5" customHeight="1" x14ac:dyDescent="0.25">
      <c r="A19" s="195">
        <v>9</v>
      </c>
      <c r="B19" s="250" t="s">
        <v>398</v>
      </c>
      <c r="C19" s="196" t="s">
        <v>12</v>
      </c>
      <c r="D19" s="251">
        <v>673400</v>
      </c>
      <c r="E19" s="251">
        <f>'RO 2025 Januari'!E66</f>
        <v>0</v>
      </c>
      <c r="F19" s="252">
        <f t="shared" si="2"/>
        <v>0</v>
      </c>
      <c r="G19" s="253">
        <f t="shared" si="3"/>
        <v>673400</v>
      </c>
      <c r="H19" s="197"/>
      <c r="J19" s="205"/>
    </row>
    <row r="20" spans="1:10" ht="34.5" customHeight="1" x14ac:dyDescent="0.25">
      <c r="A20" s="195">
        <v>10</v>
      </c>
      <c r="B20" s="250" t="s">
        <v>399</v>
      </c>
      <c r="C20" s="196" t="s">
        <v>175</v>
      </c>
      <c r="D20" s="251">
        <v>785800</v>
      </c>
      <c r="E20" s="251">
        <f>'RO 2025 Januari'!E69</f>
        <v>0</v>
      </c>
      <c r="F20" s="252">
        <f t="shared" si="2"/>
        <v>0</v>
      </c>
      <c r="G20" s="253">
        <f t="shared" si="3"/>
        <v>785800</v>
      </c>
      <c r="H20" s="206"/>
    </row>
    <row r="21" spans="1:10" s="207" customFormat="1" ht="34.5" customHeight="1" x14ac:dyDescent="0.25">
      <c r="A21" s="199">
        <v>11</v>
      </c>
      <c r="B21" s="250" t="s">
        <v>400</v>
      </c>
      <c r="C21" s="200" t="s">
        <v>13</v>
      </c>
      <c r="D21" s="251">
        <v>1235400</v>
      </c>
      <c r="E21" s="251">
        <f>'RO 2025 Januari'!E72</f>
        <v>0</v>
      </c>
      <c r="F21" s="252">
        <f t="shared" si="2"/>
        <v>0</v>
      </c>
      <c r="G21" s="253">
        <f t="shared" si="3"/>
        <v>1235400</v>
      </c>
      <c r="H21" s="201"/>
      <c r="I21" s="208"/>
    </row>
    <row r="22" spans="1:10" ht="34.5" customHeight="1" x14ac:dyDescent="0.25">
      <c r="A22" s="202" t="s">
        <v>44</v>
      </c>
      <c r="B22" s="246" t="s">
        <v>401</v>
      </c>
      <c r="C22" s="203" t="s">
        <v>176</v>
      </c>
      <c r="D22" s="247">
        <f>D23</f>
        <v>157959400</v>
      </c>
      <c r="E22" s="247">
        <f>E23</f>
        <v>0</v>
      </c>
      <c r="F22" s="248">
        <f>E22/D22*100</f>
        <v>0</v>
      </c>
      <c r="G22" s="249">
        <f>G23</f>
        <v>157959400</v>
      </c>
      <c r="H22" s="204"/>
    </row>
    <row r="23" spans="1:10" ht="34.5" customHeight="1" x14ac:dyDescent="0.25">
      <c r="A23" s="209">
        <v>12</v>
      </c>
      <c r="B23" s="250" t="s">
        <v>402</v>
      </c>
      <c r="C23" s="200" t="s">
        <v>164</v>
      </c>
      <c r="D23" s="251">
        <v>157959400</v>
      </c>
      <c r="E23" s="251">
        <f>'RO 2025 Januari'!E76</f>
        <v>0</v>
      </c>
      <c r="F23" s="252">
        <f>E23/D23*100</f>
        <v>0</v>
      </c>
      <c r="G23" s="253">
        <f>D23-E23</f>
        <v>157959400</v>
      </c>
      <c r="H23" s="201"/>
    </row>
    <row r="24" spans="1:10" ht="34.5" customHeight="1" x14ac:dyDescent="0.25">
      <c r="A24" s="202" t="s">
        <v>113</v>
      </c>
      <c r="B24" s="264" t="s">
        <v>404</v>
      </c>
      <c r="C24" s="203" t="s">
        <v>177</v>
      </c>
      <c r="D24" s="247">
        <f>SUM(D25:D32)</f>
        <v>1088922526</v>
      </c>
      <c r="E24" s="247">
        <f>SUM(E25:E32)</f>
        <v>69454690</v>
      </c>
      <c r="F24" s="248">
        <f>E24/D24*100</f>
        <v>6.378294905435725</v>
      </c>
      <c r="G24" s="249">
        <f>SUM(G25:G32)</f>
        <v>1019467836</v>
      </c>
      <c r="H24" s="204"/>
    </row>
    <row r="25" spans="1:10" ht="34.5" customHeight="1" x14ac:dyDescent="0.25">
      <c r="A25" s="195">
        <v>13</v>
      </c>
      <c r="B25" s="265" t="s">
        <v>403</v>
      </c>
      <c r="C25" s="196" t="s">
        <v>14</v>
      </c>
      <c r="D25" s="251">
        <v>73326067</v>
      </c>
      <c r="E25" s="251">
        <v>10255900</v>
      </c>
      <c r="F25" s="252">
        <f t="shared" ref="F25:F32" si="4">E25/D25*100</f>
        <v>13.986704073464079</v>
      </c>
      <c r="G25" s="253">
        <f t="shared" ref="G25:G32" si="5">D25-E25</f>
        <v>63070167</v>
      </c>
      <c r="H25" s="197"/>
    </row>
    <row r="26" spans="1:10" ht="34.5" customHeight="1" x14ac:dyDescent="0.25">
      <c r="A26" s="36">
        <v>14</v>
      </c>
      <c r="B26" s="265" t="s">
        <v>405</v>
      </c>
      <c r="C26" s="196" t="s">
        <v>15</v>
      </c>
      <c r="D26" s="251">
        <v>194949464</v>
      </c>
      <c r="E26" s="251">
        <v>16168500</v>
      </c>
      <c r="F26" s="252">
        <f t="shared" si="4"/>
        <v>8.2936878451740714</v>
      </c>
      <c r="G26" s="253">
        <f t="shared" si="5"/>
        <v>178780964</v>
      </c>
      <c r="H26" s="197"/>
    </row>
    <row r="27" spans="1:10" ht="34.5" customHeight="1" x14ac:dyDescent="0.25">
      <c r="A27" s="109">
        <v>15</v>
      </c>
      <c r="B27" s="265" t="s">
        <v>406</v>
      </c>
      <c r="C27" s="210" t="s">
        <v>16</v>
      </c>
      <c r="D27" s="251">
        <v>95449188</v>
      </c>
      <c r="E27" s="251">
        <v>6342000</v>
      </c>
      <c r="F27" s="252">
        <f t="shared" si="4"/>
        <v>6.6443729201761252</v>
      </c>
      <c r="G27" s="253">
        <f t="shared" si="5"/>
        <v>89107188</v>
      </c>
      <c r="H27" s="211"/>
      <c r="I27" s="212"/>
    </row>
    <row r="28" spans="1:10" ht="34.5" customHeight="1" x14ac:dyDescent="0.25">
      <c r="A28" s="36">
        <v>16</v>
      </c>
      <c r="B28" s="265" t="s">
        <v>407</v>
      </c>
      <c r="C28" s="196" t="s">
        <v>17</v>
      </c>
      <c r="D28" s="251">
        <v>85260669</v>
      </c>
      <c r="E28" s="251">
        <v>1050000</v>
      </c>
      <c r="F28" s="252">
        <f t="shared" si="4"/>
        <v>1.2315174303875096</v>
      </c>
      <c r="G28" s="253">
        <f t="shared" si="5"/>
        <v>84210669</v>
      </c>
      <c r="H28" s="197"/>
      <c r="I28" s="212"/>
    </row>
    <row r="29" spans="1:10" ht="34.5" customHeight="1" x14ac:dyDescent="0.25">
      <c r="A29" s="36">
        <v>17</v>
      </c>
      <c r="B29" s="265" t="s">
        <v>408</v>
      </c>
      <c r="C29" s="196" t="s">
        <v>178</v>
      </c>
      <c r="D29" s="251">
        <v>995404</v>
      </c>
      <c r="E29" s="251">
        <f>'RO 2025 Januari'!E99</f>
        <v>0</v>
      </c>
      <c r="F29" s="252">
        <f t="shared" si="4"/>
        <v>0</v>
      </c>
      <c r="G29" s="253">
        <f t="shared" si="5"/>
        <v>995404</v>
      </c>
      <c r="H29" s="197"/>
      <c r="I29" s="212"/>
    </row>
    <row r="30" spans="1:10" ht="34.5" customHeight="1" x14ac:dyDescent="0.25">
      <c r="A30" s="36">
        <v>18</v>
      </c>
      <c r="B30" s="265" t="s">
        <v>409</v>
      </c>
      <c r="C30" s="196" t="s">
        <v>18</v>
      </c>
      <c r="D30" s="251">
        <v>85750000</v>
      </c>
      <c r="E30" s="251">
        <v>14650000</v>
      </c>
      <c r="F30" s="252">
        <f t="shared" si="4"/>
        <v>17.084548104956269</v>
      </c>
      <c r="G30" s="253">
        <f t="shared" si="5"/>
        <v>71100000</v>
      </c>
      <c r="H30" s="197"/>
      <c r="I30" s="212"/>
    </row>
    <row r="31" spans="1:10" ht="34.5" customHeight="1" x14ac:dyDescent="0.25">
      <c r="A31" s="36">
        <v>19</v>
      </c>
      <c r="B31" s="265" t="s">
        <v>410</v>
      </c>
      <c r="C31" s="196" t="s">
        <v>19</v>
      </c>
      <c r="D31" s="251">
        <v>355100000</v>
      </c>
      <c r="E31" s="251">
        <v>20988290</v>
      </c>
      <c r="F31" s="252">
        <f t="shared" si="4"/>
        <v>5.9105294283300474</v>
      </c>
      <c r="G31" s="253">
        <f t="shared" si="5"/>
        <v>334111710</v>
      </c>
      <c r="H31" s="197"/>
      <c r="I31" s="212"/>
    </row>
    <row r="32" spans="1:10" ht="34.5" customHeight="1" x14ac:dyDescent="0.25">
      <c r="A32" s="209">
        <v>20</v>
      </c>
      <c r="B32" s="265" t="s">
        <v>411</v>
      </c>
      <c r="C32" s="200" t="s">
        <v>20</v>
      </c>
      <c r="D32" s="251">
        <v>198091734</v>
      </c>
      <c r="E32" s="251">
        <f>'RO 2025 Januari'!E107</f>
        <v>0</v>
      </c>
      <c r="F32" s="252">
        <f t="shared" si="4"/>
        <v>0</v>
      </c>
      <c r="G32" s="253">
        <f t="shared" si="5"/>
        <v>198091734</v>
      </c>
      <c r="H32" s="201"/>
      <c r="I32" s="212"/>
    </row>
    <row r="33" spans="1:10" ht="34.5" customHeight="1" x14ac:dyDescent="0.25">
      <c r="A33" s="202" t="s">
        <v>114</v>
      </c>
      <c r="B33" s="266" t="s">
        <v>412</v>
      </c>
      <c r="C33" s="203" t="s">
        <v>179</v>
      </c>
      <c r="D33" s="247">
        <f>D34</f>
        <v>182340788</v>
      </c>
      <c r="E33" s="247">
        <f>E34</f>
        <v>0</v>
      </c>
      <c r="F33" s="248">
        <f>E33/D33*100</f>
        <v>0</v>
      </c>
      <c r="G33" s="249">
        <f>G34</f>
        <v>182340788</v>
      </c>
      <c r="H33" s="213"/>
      <c r="I33" s="212"/>
    </row>
    <row r="34" spans="1:10" ht="34.5" customHeight="1" x14ac:dyDescent="0.25">
      <c r="A34" s="195">
        <v>21</v>
      </c>
      <c r="B34" s="267" t="s">
        <v>413</v>
      </c>
      <c r="C34" s="214" t="s">
        <v>21</v>
      </c>
      <c r="D34" s="268">
        <v>182340788</v>
      </c>
      <c r="E34" s="268">
        <f>'RO 2025 Januari'!E112</f>
        <v>0</v>
      </c>
      <c r="F34" s="252">
        <f>E34/D34*100</f>
        <v>0</v>
      </c>
      <c r="G34" s="253">
        <f>D34-E34</f>
        <v>182340788</v>
      </c>
      <c r="H34" s="197"/>
      <c r="I34" s="212"/>
    </row>
    <row r="35" spans="1:10" ht="34.5" customHeight="1" x14ac:dyDescent="0.25">
      <c r="A35" s="215" t="s">
        <v>115</v>
      </c>
      <c r="B35" s="269" t="s">
        <v>414</v>
      </c>
      <c r="C35" s="217" t="s">
        <v>180</v>
      </c>
      <c r="D35" s="270">
        <f>SUM(D36:D38)</f>
        <v>2383470223</v>
      </c>
      <c r="E35" s="270">
        <f>SUM(E36:E38)</f>
        <v>478851333</v>
      </c>
      <c r="F35" s="248">
        <f>E35/D35*100</f>
        <v>20.090510398627288</v>
      </c>
      <c r="G35" s="271">
        <f>SUM(G36:G38)</f>
        <v>1904618890</v>
      </c>
      <c r="H35" s="218"/>
      <c r="I35" s="212"/>
      <c r="J35" s="205"/>
    </row>
    <row r="36" spans="1:10" ht="34.5" customHeight="1" x14ac:dyDescent="0.25">
      <c r="A36" s="219">
        <v>22</v>
      </c>
      <c r="B36" s="272" t="s">
        <v>415</v>
      </c>
      <c r="C36" s="210" t="s">
        <v>22</v>
      </c>
      <c r="D36" s="251">
        <v>654116904</v>
      </c>
      <c r="E36" s="251">
        <v>109623569</v>
      </c>
      <c r="F36" s="252">
        <f t="shared" ref="F36:F38" si="6">E36/D36*100</f>
        <v>16.759017895675722</v>
      </c>
      <c r="G36" s="253">
        <f t="shared" ref="G36:G38" si="7">D36-E36</f>
        <v>544493335</v>
      </c>
      <c r="H36" s="211"/>
      <c r="I36" s="212"/>
      <c r="J36" s="205"/>
    </row>
    <row r="37" spans="1:10" ht="34.5" customHeight="1" x14ac:dyDescent="0.25">
      <c r="A37" s="195">
        <v>23</v>
      </c>
      <c r="B37" s="272" t="s">
        <v>416</v>
      </c>
      <c r="C37" s="196" t="s">
        <v>23</v>
      </c>
      <c r="D37" s="251">
        <v>248734007</v>
      </c>
      <c r="E37" s="251">
        <v>21980000</v>
      </c>
      <c r="F37" s="252">
        <f t="shared" si="6"/>
        <v>8.8367490497590051</v>
      </c>
      <c r="G37" s="253">
        <f t="shared" si="7"/>
        <v>226754007</v>
      </c>
      <c r="H37" s="273"/>
      <c r="I37" s="212"/>
      <c r="J37" s="205"/>
    </row>
    <row r="38" spans="1:10" ht="34.5" customHeight="1" x14ac:dyDescent="0.25">
      <c r="A38" s="195">
        <v>24</v>
      </c>
      <c r="B38" s="272" t="s">
        <v>417</v>
      </c>
      <c r="C38" s="196" t="s">
        <v>24</v>
      </c>
      <c r="D38" s="274">
        <v>1480619312</v>
      </c>
      <c r="E38" s="251">
        <v>347247764</v>
      </c>
      <c r="F38" s="252">
        <f t="shared" si="6"/>
        <v>23.452872807051431</v>
      </c>
      <c r="G38" s="253">
        <f t="shared" si="7"/>
        <v>1133371548</v>
      </c>
      <c r="H38" s="275"/>
      <c r="I38" s="212"/>
    </row>
    <row r="39" spans="1:10" ht="34.5" customHeight="1" x14ac:dyDescent="0.25">
      <c r="A39" s="215" t="s">
        <v>116</v>
      </c>
      <c r="B39" s="269" t="s">
        <v>418</v>
      </c>
      <c r="C39" s="217" t="s">
        <v>181</v>
      </c>
      <c r="D39" s="276">
        <f>SUM(D40:D43)</f>
        <v>1026784786</v>
      </c>
      <c r="E39" s="276">
        <f>SUM(E40:E43)</f>
        <v>185174523</v>
      </c>
      <c r="F39" s="248">
        <f>E39/D39*100</f>
        <v>18.034404631312874</v>
      </c>
      <c r="G39" s="277">
        <f>SUM(G40:G43)</f>
        <v>841610263</v>
      </c>
      <c r="H39" s="278"/>
      <c r="I39" s="212"/>
    </row>
    <row r="40" spans="1:10" ht="50.25" customHeight="1" x14ac:dyDescent="0.25">
      <c r="A40" s="219">
        <v>25</v>
      </c>
      <c r="B40" s="272" t="s">
        <v>419</v>
      </c>
      <c r="C40" s="210" t="s">
        <v>182</v>
      </c>
      <c r="D40" s="251">
        <v>43959999</v>
      </c>
      <c r="E40" s="251">
        <v>11993283</v>
      </c>
      <c r="F40" s="252">
        <f t="shared" ref="F40:F43" si="8">E40/D40*100</f>
        <v>27.282264041907734</v>
      </c>
      <c r="G40" s="253">
        <f t="shared" ref="G40:G43" si="9">D40-E40</f>
        <v>31966716</v>
      </c>
      <c r="H40" s="211"/>
      <c r="I40" s="212"/>
    </row>
    <row r="41" spans="1:10" ht="34.5" customHeight="1" x14ac:dyDescent="0.25">
      <c r="A41" s="195">
        <v>26</v>
      </c>
      <c r="B41" s="272" t="s">
        <v>421</v>
      </c>
      <c r="C41" s="196" t="s">
        <v>183</v>
      </c>
      <c r="D41" s="251">
        <v>387108164</v>
      </c>
      <c r="E41" s="251">
        <v>53631000</v>
      </c>
      <c r="F41" s="252">
        <f t="shared" si="8"/>
        <v>13.854267356655386</v>
      </c>
      <c r="G41" s="253">
        <f t="shared" si="9"/>
        <v>333477164</v>
      </c>
      <c r="H41" s="197"/>
      <c r="I41" s="212"/>
      <c r="J41" s="205"/>
    </row>
    <row r="42" spans="1:10" ht="34.5" customHeight="1" x14ac:dyDescent="0.25">
      <c r="A42" s="195">
        <v>27</v>
      </c>
      <c r="B42" s="272" t="s">
        <v>420</v>
      </c>
      <c r="C42" s="196" t="s">
        <v>25</v>
      </c>
      <c r="D42" s="251">
        <v>30269700</v>
      </c>
      <c r="E42" s="251">
        <f>'RO 2025 Januari'!E151</f>
        <v>0</v>
      </c>
      <c r="F42" s="252">
        <f t="shared" si="8"/>
        <v>0</v>
      </c>
      <c r="G42" s="253">
        <f t="shared" si="9"/>
        <v>30269700</v>
      </c>
      <c r="H42" s="197"/>
      <c r="I42" s="212"/>
    </row>
    <row r="43" spans="1:10" ht="34.5" customHeight="1" x14ac:dyDescent="0.25">
      <c r="A43" s="195">
        <v>28</v>
      </c>
      <c r="B43" s="279" t="s">
        <v>422</v>
      </c>
      <c r="C43" s="196" t="s">
        <v>152</v>
      </c>
      <c r="D43" s="274">
        <v>565446923</v>
      </c>
      <c r="E43" s="251">
        <v>119550240</v>
      </c>
      <c r="F43" s="252">
        <f t="shared" si="8"/>
        <v>21.142610409076362</v>
      </c>
      <c r="G43" s="253">
        <f t="shared" si="9"/>
        <v>445896683</v>
      </c>
      <c r="H43" s="280"/>
      <c r="I43" s="212"/>
      <c r="J43" s="205"/>
    </row>
    <row r="44" spans="1:10" ht="34.5" customHeight="1" x14ac:dyDescent="0.25">
      <c r="A44" s="220" t="s">
        <v>111</v>
      </c>
      <c r="B44" s="221" t="s">
        <v>142</v>
      </c>
      <c r="C44" s="222" t="s">
        <v>27</v>
      </c>
      <c r="D44" s="281">
        <f>D45+D51+D55+D60</f>
        <v>7617268130</v>
      </c>
      <c r="E44" s="281">
        <f>E45+E51+E55+E60</f>
        <v>689281176</v>
      </c>
      <c r="F44" s="282">
        <f>E44/D44*100</f>
        <v>9.0489288841667701</v>
      </c>
      <c r="G44" s="283">
        <f>G45+G51+G55+G60</f>
        <v>6927986954</v>
      </c>
      <c r="H44" s="223"/>
      <c r="I44" s="212"/>
    </row>
    <row r="45" spans="1:10" ht="34.5" customHeight="1" x14ac:dyDescent="0.25">
      <c r="A45" s="202" t="s">
        <v>118</v>
      </c>
      <c r="B45" s="202" t="s">
        <v>143</v>
      </c>
      <c r="C45" s="203" t="s">
        <v>184</v>
      </c>
      <c r="D45" s="276">
        <f>SUM(D46:D50)</f>
        <v>1692259933</v>
      </c>
      <c r="E45" s="276">
        <f>SUM(E46:E50)</f>
        <v>93395000</v>
      </c>
      <c r="F45" s="248">
        <f>E45/D45*100</f>
        <v>5.518951207125224</v>
      </c>
      <c r="G45" s="277">
        <f>SUM(G46:G50)</f>
        <v>1598864933</v>
      </c>
      <c r="H45" s="224"/>
      <c r="I45" s="212"/>
    </row>
    <row r="46" spans="1:10" ht="34.5" customHeight="1" x14ac:dyDescent="0.25">
      <c r="A46" s="195">
        <v>29</v>
      </c>
      <c r="B46" s="195" t="s">
        <v>337</v>
      </c>
      <c r="C46" s="196" t="s">
        <v>28</v>
      </c>
      <c r="D46" s="284">
        <v>276073320</v>
      </c>
      <c r="E46" s="284">
        <v>39560000</v>
      </c>
      <c r="F46" s="252">
        <f t="shared" ref="F46:F50" si="10">E46/D46*100</f>
        <v>14.329526663424049</v>
      </c>
      <c r="G46" s="253">
        <f t="shared" ref="G46:G50" si="11">D46-E46</f>
        <v>236513320</v>
      </c>
      <c r="H46" s="197"/>
      <c r="I46" s="212"/>
    </row>
    <row r="47" spans="1:10" ht="34.5" customHeight="1" x14ac:dyDescent="0.25">
      <c r="A47" s="195">
        <v>30</v>
      </c>
      <c r="B47" s="195" t="s">
        <v>338</v>
      </c>
      <c r="C47" s="38" t="s">
        <v>29</v>
      </c>
      <c r="D47" s="284">
        <v>518939289</v>
      </c>
      <c r="E47" s="284">
        <v>30292000</v>
      </c>
      <c r="F47" s="252">
        <f t="shared" si="10"/>
        <v>5.8372916913600656</v>
      </c>
      <c r="G47" s="253">
        <f t="shared" si="11"/>
        <v>488647289</v>
      </c>
      <c r="H47" s="197"/>
      <c r="I47" s="212"/>
    </row>
    <row r="48" spans="1:10" ht="34.5" customHeight="1" x14ac:dyDescent="0.25">
      <c r="A48" s="195">
        <v>31</v>
      </c>
      <c r="B48" s="195" t="s">
        <v>339</v>
      </c>
      <c r="C48" s="38" t="s">
        <v>30</v>
      </c>
      <c r="D48" s="284">
        <v>440135405</v>
      </c>
      <c r="E48" s="284">
        <v>23543000</v>
      </c>
      <c r="F48" s="252">
        <f t="shared" si="10"/>
        <v>5.3490357132255699</v>
      </c>
      <c r="G48" s="253">
        <f t="shared" si="11"/>
        <v>416592405</v>
      </c>
      <c r="H48" s="197"/>
      <c r="I48" s="212"/>
    </row>
    <row r="49" spans="1:10" ht="34.5" customHeight="1" x14ac:dyDescent="0.25">
      <c r="A49" s="36">
        <v>32</v>
      </c>
      <c r="B49" s="36" t="s">
        <v>340</v>
      </c>
      <c r="C49" s="38" t="s">
        <v>31</v>
      </c>
      <c r="D49" s="284">
        <v>218256750</v>
      </c>
      <c r="E49" s="284">
        <f>'RO 2025 Januari'!E206</f>
        <v>0</v>
      </c>
      <c r="F49" s="252">
        <f t="shared" si="10"/>
        <v>0</v>
      </c>
      <c r="G49" s="253">
        <f t="shared" si="11"/>
        <v>218256750</v>
      </c>
      <c r="H49" s="197"/>
      <c r="I49" s="212"/>
    </row>
    <row r="50" spans="1:10" ht="34.5" customHeight="1" x14ac:dyDescent="0.25">
      <c r="A50" s="199">
        <v>33</v>
      </c>
      <c r="B50" s="199" t="s">
        <v>341</v>
      </c>
      <c r="C50" s="225" t="s">
        <v>32</v>
      </c>
      <c r="D50" s="284">
        <v>238855169</v>
      </c>
      <c r="E50" s="284">
        <f>'RO 2025 Januari'!E215</f>
        <v>0</v>
      </c>
      <c r="F50" s="252">
        <f t="shared" si="10"/>
        <v>0</v>
      </c>
      <c r="G50" s="253">
        <f t="shared" si="11"/>
        <v>238855169</v>
      </c>
      <c r="H50" s="201"/>
      <c r="I50" s="212"/>
    </row>
    <row r="51" spans="1:10" ht="34.5" customHeight="1" x14ac:dyDescent="0.25">
      <c r="A51" s="202" t="s">
        <v>119</v>
      </c>
      <c r="B51" s="202" t="s">
        <v>144</v>
      </c>
      <c r="C51" s="203" t="s">
        <v>185</v>
      </c>
      <c r="D51" s="276">
        <f>SUM(D52:D54)</f>
        <v>2464906700</v>
      </c>
      <c r="E51" s="276">
        <f>SUM(E52:E54)</f>
        <v>120464450</v>
      </c>
      <c r="F51" s="248">
        <f>E51/D51*100</f>
        <v>4.8871809225071274</v>
      </c>
      <c r="G51" s="277">
        <f>SUM(G52:G54)</f>
        <v>2344442250</v>
      </c>
      <c r="H51" s="204"/>
      <c r="I51" s="212"/>
    </row>
    <row r="52" spans="1:10" ht="34.5" customHeight="1" x14ac:dyDescent="0.25">
      <c r="A52" s="195">
        <v>34</v>
      </c>
      <c r="B52" s="195" t="s">
        <v>342</v>
      </c>
      <c r="C52" s="196" t="s">
        <v>33</v>
      </c>
      <c r="D52" s="251">
        <v>509698900</v>
      </c>
      <c r="E52" s="251">
        <v>71090000</v>
      </c>
      <c r="F52" s="252">
        <f t="shared" ref="F52:F54" si="12">E52/D52*100</f>
        <v>13.947450151452163</v>
      </c>
      <c r="G52" s="253">
        <f t="shared" ref="G52:G54" si="13">D52-E52</f>
        <v>438608900</v>
      </c>
      <c r="H52" s="197"/>
      <c r="I52" s="212"/>
      <c r="J52" s="184"/>
    </row>
    <row r="53" spans="1:10" ht="34.5" customHeight="1" x14ac:dyDescent="0.25">
      <c r="A53" s="195">
        <v>35</v>
      </c>
      <c r="B53" s="195" t="s">
        <v>343</v>
      </c>
      <c r="C53" s="38" t="s">
        <v>34</v>
      </c>
      <c r="D53" s="251">
        <v>333160800</v>
      </c>
      <c r="E53" s="251">
        <v>41237000</v>
      </c>
      <c r="F53" s="252">
        <f t="shared" si="12"/>
        <v>12.377506597414822</v>
      </c>
      <c r="G53" s="253">
        <f t="shared" si="13"/>
        <v>291923800</v>
      </c>
      <c r="H53" s="197"/>
      <c r="I53" s="212"/>
    </row>
    <row r="54" spans="1:10" ht="34.5" customHeight="1" x14ac:dyDescent="0.25">
      <c r="A54" s="209">
        <v>36</v>
      </c>
      <c r="B54" s="209" t="s">
        <v>344</v>
      </c>
      <c r="C54" s="225" t="s">
        <v>35</v>
      </c>
      <c r="D54" s="251">
        <v>1622047000</v>
      </c>
      <c r="E54" s="251">
        <v>8137450</v>
      </c>
      <c r="F54" s="252">
        <f t="shared" si="12"/>
        <v>0.5016778182136522</v>
      </c>
      <c r="G54" s="253">
        <f t="shared" si="13"/>
        <v>1613909550</v>
      </c>
      <c r="H54" s="226"/>
      <c r="I54" s="212"/>
    </row>
    <row r="55" spans="1:10" ht="34.5" customHeight="1" x14ac:dyDescent="0.25">
      <c r="A55" s="91" t="s">
        <v>117</v>
      </c>
      <c r="B55" s="91" t="s">
        <v>141</v>
      </c>
      <c r="C55" s="93" t="s">
        <v>186</v>
      </c>
      <c r="D55" s="276">
        <f>SUM(D56:D59)</f>
        <v>1540353297</v>
      </c>
      <c r="E55" s="276">
        <f>SUM(E56:E59)</f>
        <v>394399726</v>
      </c>
      <c r="F55" s="248">
        <f>E55/D55*100</f>
        <v>25.604497797234888</v>
      </c>
      <c r="G55" s="277">
        <f>SUM(G56:G59)</f>
        <v>1145953571</v>
      </c>
      <c r="H55" s="227"/>
      <c r="I55" s="212"/>
    </row>
    <row r="56" spans="1:10" ht="34.5" customHeight="1" x14ac:dyDescent="0.25">
      <c r="A56" s="195">
        <v>37</v>
      </c>
      <c r="B56" s="195" t="s">
        <v>345</v>
      </c>
      <c r="C56" s="196" t="s">
        <v>36</v>
      </c>
      <c r="D56" s="251">
        <v>445738906</v>
      </c>
      <c r="E56" s="251">
        <v>4199000</v>
      </c>
      <c r="F56" s="252">
        <f t="shared" ref="F56:F59" si="14">E56/D56*100</f>
        <v>0.9420312975776004</v>
      </c>
      <c r="G56" s="253">
        <f t="shared" ref="G56:G59" si="15">D56-E56</f>
        <v>441539906</v>
      </c>
      <c r="H56" s="197"/>
      <c r="I56" s="212"/>
    </row>
    <row r="57" spans="1:10" ht="34.5" customHeight="1" x14ac:dyDescent="0.25">
      <c r="A57" s="195">
        <v>38</v>
      </c>
      <c r="B57" s="195" t="s">
        <v>346</v>
      </c>
      <c r="C57" s="196" t="s">
        <v>37</v>
      </c>
      <c r="D57" s="251">
        <v>742777191</v>
      </c>
      <c r="E57" s="251">
        <v>349370450</v>
      </c>
      <c r="F57" s="252">
        <f t="shared" si="14"/>
        <v>47.035699834783969</v>
      </c>
      <c r="G57" s="253">
        <f t="shared" si="15"/>
        <v>393406741</v>
      </c>
      <c r="H57" s="197"/>
      <c r="I57" s="212"/>
      <c r="J57" s="205"/>
    </row>
    <row r="58" spans="1:10" ht="34.5" customHeight="1" x14ac:dyDescent="0.25">
      <c r="A58" s="195">
        <v>39</v>
      </c>
      <c r="B58" s="195" t="s">
        <v>347</v>
      </c>
      <c r="C58" s="38" t="s">
        <v>38</v>
      </c>
      <c r="D58" s="251">
        <v>296957500</v>
      </c>
      <c r="E58" s="251">
        <v>39287746</v>
      </c>
      <c r="F58" s="252">
        <f t="shared" si="14"/>
        <v>13.230090501165993</v>
      </c>
      <c r="G58" s="253">
        <f t="shared" si="15"/>
        <v>257669754</v>
      </c>
      <c r="H58" s="197"/>
      <c r="I58" s="212"/>
      <c r="J58" s="184"/>
    </row>
    <row r="59" spans="1:10" ht="34.5" customHeight="1" x14ac:dyDescent="0.25">
      <c r="A59" s="195">
        <v>40</v>
      </c>
      <c r="B59" s="195" t="s">
        <v>348</v>
      </c>
      <c r="C59" s="38" t="s">
        <v>39</v>
      </c>
      <c r="D59" s="285">
        <v>54879700</v>
      </c>
      <c r="E59" s="251">
        <v>1542530</v>
      </c>
      <c r="F59" s="252">
        <f t="shared" si="14"/>
        <v>2.8107478721640242</v>
      </c>
      <c r="G59" s="253">
        <f t="shared" si="15"/>
        <v>53337170</v>
      </c>
      <c r="H59" s="286"/>
      <c r="I59" s="212"/>
      <c r="J59" s="184"/>
    </row>
    <row r="60" spans="1:10" ht="34.5" customHeight="1" x14ac:dyDescent="0.25">
      <c r="A60" s="215" t="s">
        <v>120</v>
      </c>
      <c r="B60" s="216" t="s">
        <v>145</v>
      </c>
      <c r="C60" s="125" t="s">
        <v>187</v>
      </c>
      <c r="D60" s="276">
        <f>SUM(D61:D65)</f>
        <v>1919748200</v>
      </c>
      <c r="E60" s="276">
        <f>SUM(E61:E65)</f>
        <v>81022000</v>
      </c>
      <c r="F60" s="248">
        <f>E60/D60*100</f>
        <v>4.2204493276774526</v>
      </c>
      <c r="G60" s="277">
        <f>SUM(G61:G65)</f>
        <v>1838726200</v>
      </c>
      <c r="H60" s="218"/>
      <c r="I60" s="212"/>
      <c r="J60" s="184"/>
    </row>
    <row r="61" spans="1:10" s="207" customFormat="1" ht="34.5" customHeight="1" x14ac:dyDescent="0.25">
      <c r="A61" s="219">
        <v>41</v>
      </c>
      <c r="B61" s="219" t="s">
        <v>349</v>
      </c>
      <c r="C61" s="210" t="s">
        <v>40</v>
      </c>
      <c r="D61" s="251">
        <v>206887270</v>
      </c>
      <c r="E61" s="251">
        <v>13130000</v>
      </c>
      <c r="F61" s="252">
        <f t="shared" ref="F61:F65" si="16">E61/D61*100</f>
        <v>6.34645137905295</v>
      </c>
      <c r="G61" s="253">
        <f t="shared" ref="G61:G65" si="17">D61-E61</f>
        <v>193757270</v>
      </c>
      <c r="H61" s="211"/>
      <c r="I61" s="208"/>
      <c r="J61" s="208"/>
    </row>
    <row r="62" spans="1:10" ht="34.5" customHeight="1" x14ac:dyDescent="0.25">
      <c r="A62" s="195">
        <v>42</v>
      </c>
      <c r="B62" s="195" t="s">
        <v>350</v>
      </c>
      <c r="C62" s="38" t="s">
        <v>188</v>
      </c>
      <c r="D62" s="251">
        <v>1091979710</v>
      </c>
      <c r="E62" s="251">
        <v>33330000</v>
      </c>
      <c r="F62" s="252">
        <f t="shared" si="16"/>
        <v>3.052254514875556</v>
      </c>
      <c r="G62" s="253">
        <f t="shared" si="17"/>
        <v>1058649710</v>
      </c>
      <c r="H62" s="197"/>
      <c r="I62" s="212"/>
    </row>
    <row r="63" spans="1:10" ht="34.5" customHeight="1" x14ac:dyDescent="0.25">
      <c r="A63" s="195">
        <v>43</v>
      </c>
      <c r="B63" s="195" t="s">
        <v>351</v>
      </c>
      <c r="C63" s="38" t="s">
        <v>41</v>
      </c>
      <c r="D63" s="251">
        <v>489773780</v>
      </c>
      <c r="E63" s="251">
        <v>19797000</v>
      </c>
      <c r="F63" s="252">
        <f t="shared" si="16"/>
        <v>4.0420701982045673</v>
      </c>
      <c r="G63" s="253">
        <f t="shared" si="17"/>
        <v>469976780</v>
      </c>
      <c r="H63" s="197"/>
      <c r="I63" s="212"/>
    </row>
    <row r="64" spans="1:10" ht="34.5" customHeight="1" x14ac:dyDescent="0.25">
      <c r="A64" s="195">
        <v>44</v>
      </c>
      <c r="B64" s="195" t="s">
        <v>352</v>
      </c>
      <c r="C64" s="38" t="s">
        <v>42</v>
      </c>
      <c r="D64" s="251">
        <v>115254960</v>
      </c>
      <c r="E64" s="251">
        <v>14065000</v>
      </c>
      <c r="F64" s="252">
        <f t="shared" si="16"/>
        <v>12.203379359985895</v>
      </c>
      <c r="G64" s="253">
        <f t="shared" si="17"/>
        <v>101189960</v>
      </c>
      <c r="H64" s="197"/>
    </row>
    <row r="65" spans="1:10" ht="34.5" customHeight="1" x14ac:dyDescent="0.25">
      <c r="A65" s="199">
        <v>45</v>
      </c>
      <c r="B65" s="199" t="s">
        <v>353</v>
      </c>
      <c r="C65" s="225" t="s">
        <v>43</v>
      </c>
      <c r="D65" s="251">
        <v>15852480</v>
      </c>
      <c r="E65" s="251">
        <v>700000</v>
      </c>
      <c r="F65" s="252">
        <f t="shared" si="16"/>
        <v>4.4157128726861661</v>
      </c>
      <c r="G65" s="253">
        <f t="shared" si="17"/>
        <v>15152480</v>
      </c>
      <c r="H65" s="201"/>
      <c r="J65" s="184"/>
    </row>
    <row r="66" spans="1:10" ht="34.5" customHeight="1" x14ac:dyDescent="0.25">
      <c r="A66" s="228" t="s">
        <v>112</v>
      </c>
      <c r="B66" s="228" t="s">
        <v>146</v>
      </c>
      <c r="C66" s="162" t="s">
        <v>45</v>
      </c>
      <c r="D66" s="287">
        <f>D67+D72</f>
        <v>7392150738</v>
      </c>
      <c r="E66" s="287">
        <f>E67+E72</f>
        <v>334508110</v>
      </c>
      <c r="F66" s="282">
        <f>E66/D66*100</f>
        <v>4.5251797731941759</v>
      </c>
      <c r="G66" s="288">
        <f>G67+G72</f>
        <v>7057642628</v>
      </c>
      <c r="H66" s="229"/>
    </row>
    <row r="67" spans="1:10" ht="34.5" customHeight="1" x14ac:dyDescent="0.25">
      <c r="A67" s="192" t="s">
        <v>121</v>
      </c>
      <c r="B67" s="192" t="s">
        <v>147</v>
      </c>
      <c r="C67" s="193" t="s">
        <v>46</v>
      </c>
      <c r="D67" s="289">
        <f>SUM(D68:D71)</f>
        <v>1865090596</v>
      </c>
      <c r="E67" s="289">
        <f>SUM(E68:E71)</f>
        <v>280627210</v>
      </c>
      <c r="F67" s="248">
        <f>E67/D67*100</f>
        <v>15.046304485254078</v>
      </c>
      <c r="G67" s="290">
        <f>SUM(G68:G71)</f>
        <v>1584463386</v>
      </c>
      <c r="H67" s="224"/>
    </row>
    <row r="68" spans="1:10" ht="81.75" customHeight="1" x14ac:dyDescent="0.25">
      <c r="A68" s="195">
        <v>46</v>
      </c>
      <c r="B68" s="195" t="s">
        <v>354</v>
      </c>
      <c r="C68" s="196" t="s">
        <v>189</v>
      </c>
      <c r="D68" s="251">
        <v>36500000</v>
      </c>
      <c r="E68" s="251">
        <v>7425000</v>
      </c>
      <c r="F68" s="252">
        <f t="shared" ref="F68:F70" si="18">E68/D68*100</f>
        <v>20.342465753424658</v>
      </c>
      <c r="G68" s="253">
        <f t="shared" ref="G68:G71" si="19">D68-E68</f>
        <v>29075000</v>
      </c>
      <c r="H68" s="197"/>
    </row>
    <row r="69" spans="1:10" s="184" customFormat="1" ht="81.75" customHeight="1" x14ac:dyDescent="0.25">
      <c r="A69" s="195">
        <v>47</v>
      </c>
      <c r="B69" s="195" t="s">
        <v>355</v>
      </c>
      <c r="C69" s="196" t="s">
        <v>190</v>
      </c>
      <c r="D69" s="251">
        <v>254450000</v>
      </c>
      <c r="E69" s="251">
        <v>26300000</v>
      </c>
      <c r="F69" s="252">
        <f t="shared" si="18"/>
        <v>10.336018864216937</v>
      </c>
      <c r="G69" s="253">
        <f t="shared" si="19"/>
        <v>228150000</v>
      </c>
      <c r="H69" s="230"/>
      <c r="J69"/>
    </row>
    <row r="70" spans="1:10" s="184" customFormat="1" ht="81.75" customHeight="1" x14ac:dyDescent="0.25">
      <c r="A70" s="195">
        <v>48</v>
      </c>
      <c r="B70" s="195" t="s">
        <v>356</v>
      </c>
      <c r="C70" s="38" t="s">
        <v>170</v>
      </c>
      <c r="D70" s="251">
        <v>1361968096</v>
      </c>
      <c r="E70" s="251">
        <v>246902210</v>
      </c>
      <c r="F70" s="252">
        <f t="shared" si="18"/>
        <v>18.128340210400935</v>
      </c>
      <c r="G70" s="253">
        <f t="shared" si="19"/>
        <v>1115065886</v>
      </c>
      <c r="H70" s="231"/>
      <c r="J70"/>
    </row>
    <row r="71" spans="1:10" s="184" customFormat="1" ht="81.75" customHeight="1" x14ac:dyDescent="0.25">
      <c r="A71" s="209">
        <v>49</v>
      </c>
      <c r="B71" s="209" t="s">
        <v>357</v>
      </c>
      <c r="C71" s="225" t="s">
        <v>171</v>
      </c>
      <c r="D71" s="251">
        <v>212172500</v>
      </c>
      <c r="E71" s="251">
        <f>'RO 2025 Januari'!E401</f>
        <v>0</v>
      </c>
      <c r="F71" s="252">
        <f>E71/D71*100</f>
        <v>0</v>
      </c>
      <c r="G71" s="253">
        <f t="shared" si="19"/>
        <v>212172500</v>
      </c>
      <c r="H71" s="226"/>
      <c r="J71"/>
    </row>
    <row r="72" spans="1:10" s="184" customFormat="1" ht="48" customHeight="1" x14ac:dyDescent="0.25">
      <c r="A72" s="202" t="s">
        <v>122</v>
      </c>
      <c r="B72" s="202" t="s">
        <v>148</v>
      </c>
      <c r="C72" s="203" t="s">
        <v>191</v>
      </c>
      <c r="D72" s="291">
        <f>D73</f>
        <v>5527060142</v>
      </c>
      <c r="E72" s="291">
        <f>E73</f>
        <v>53880900</v>
      </c>
      <c r="F72" s="248">
        <f>E72/D72*100</f>
        <v>0.97485640857352551</v>
      </c>
      <c r="G72" s="292">
        <f>G73</f>
        <v>5473179242</v>
      </c>
      <c r="H72" s="204"/>
      <c r="J72"/>
    </row>
    <row r="73" spans="1:10" s="184" customFormat="1" ht="55.5" customHeight="1" x14ac:dyDescent="0.25">
      <c r="A73" s="199">
        <v>50</v>
      </c>
      <c r="B73" s="199" t="s">
        <v>358</v>
      </c>
      <c r="C73" s="225" t="s">
        <v>172</v>
      </c>
      <c r="D73" s="293">
        <v>5527060142</v>
      </c>
      <c r="E73" s="293">
        <v>53880900</v>
      </c>
      <c r="F73" s="252">
        <f>E73/D73*100</f>
        <v>0.97485640857352551</v>
      </c>
      <c r="G73" s="253">
        <f>D73-E73</f>
        <v>5473179242</v>
      </c>
      <c r="H73" s="201"/>
      <c r="J73"/>
    </row>
    <row r="74" spans="1:10" ht="29.25" customHeight="1" x14ac:dyDescent="0.25">
      <c r="A74" s="410" t="s">
        <v>47</v>
      </c>
      <c r="B74" s="410"/>
      <c r="C74" s="410"/>
      <c r="D74" s="294">
        <f>D7+D44+D66</f>
        <v>33134453856</v>
      </c>
      <c r="E74" s="294">
        <f>E7+E44+E66</f>
        <v>4979955688</v>
      </c>
      <c r="F74" s="172">
        <f>E74/D74*100</f>
        <v>15.029539070245541</v>
      </c>
      <c r="G74" s="294">
        <f>G7+G44+G66</f>
        <v>28154498168</v>
      </c>
      <c r="H74" s="232"/>
    </row>
    <row r="75" spans="1:10" x14ac:dyDescent="0.25">
      <c r="D75" s="233"/>
      <c r="E75" s="295"/>
      <c r="I75"/>
    </row>
    <row r="76" spans="1:10" x14ac:dyDescent="0.25">
      <c r="D76" s="233"/>
      <c r="G76" s="296"/>
      <c r="I76"/>
    </row>
    <row r="77" spans="1:10" s="234" customFormat="1" ht="26.25" customHeight="1" x14ac:dyDescent="0.25">
      <c r="A77" s="235"/>
      <c r="B77" s="235"/>
      <c r="C77" s="429"/>
      <c r="D77" s="429"/>
      <c r="E77" s="104"/>
      <c r="F77" s="236"/>
      <c r="G77" s="4"/>
      <c r="H77" s="235"/>
      <c r="I77" s="237"/>
    </row>
    <row r="78" spans="1:10" s="234" customFormat="1" ht="26.25" customHeight="1" x14ac:dyDescent="0.25">
      <c r="A78" s="235"/>
      <c r="B78" s="235"/>
      <c r="C78" s="429"/>
      <c r="D78" s="429"/>
      <c r="E78" s="104"/>
      <c r="F78" s="236"/>
      <c r="G78" s="4"/>
      <c r="H78" s="235"/>
      <c r="I78" s="237"/>
    </row>
    <row r="79" spans="1:10" s="187" customFormat="1" x14ac:dyDescent="0.25">
      <c r="A79"/>
      <c r="B79"/>
      <c r="C79"/>
      <c r="D79" s="182"/>
      <c r="E79" s="183"/>
      <c r="F79" s="183"/>
      <c r="G79" s="240"/>
      <c r="H79"/>
      <c r="I79" s="238"/>
    </row>
    <row r="80" spans="1:10" s="187" customFormat="1" x14ac:dyDescent="0.25">
      <c r="A80"/>
      <c r="B80"/>
      <c r="C80"/>
      <c r="D80" s="182"/>
      <c r="E80" s="183"/>
      <c r="F80" s="183"/>
      <c r="G80" s="240"/>
      <c r="H80"/>
      <c r="I80" s="238"/>
    </row>
    <row r="81" spans="1:9" s="187" customFormat="1" x14ac:dyDescent="0.25">
      <c r="A81"/>
      <c r="B81"/>
      <c r="C81"/>
      <c r="D81" s="182"/>
      <c r="E81" s="183"/>
      <c r="F81" s="183"/>
      <c r="G81" s="240"/>
      <c r="H81"/>
      <c r="I81" s="238"/>
    </row>
    <row r="82" spans="1:9" s="187" customFormat="1" x14ac:dyDescent="0.25">
      <c r="A82"/>
      <c r="B82"/>
      <c r="C82"/>
      <c r="D82" s="182"/>
      <c r="E82" s="183"/>
      <c r="F82" s="183"/>
      <c r="G82" s="240"/>
      <c r="H82"/>
      <c r="I82" s="238"/>
    </row>
    <row r="83" spans="1:9" s="187" customFormat="1" x14ac:dyDescent="0.25">
      <c r="A83"/>
      <c r="B83"/>
      <c r="C83"/>
      <c r="D83" s="182"/>
      <c r="E83" s="183"/>
      <c r="F83" s="183"/>
      <c r="G83" s="240"/>
      <c r="H83"/>
      <c r="I83" s="238"/>
    </row>
    <row r="84" spans="1:9" s="187" customFormat="1" x14ac:dyDescent="0.25">
      <c r="A84"/>
      <c r="B84"/>
      <c r="C84"/>
      <c r="D84" s="182"/>
      <c r="E84" s="183"/>
      <c r="F84" s="183"/>
      <c r="G84" s="240"/>
      <c r="H84"/>
      <c r="I84" s="238"/>
    </row>
    <row r="86" spans="1:9" x14ac:dyDescent="0.25">
      <c r="E86" s="239"/>
    </row>
  </sheetData>
  <mergeCells count="12">
    <mergeCell ref="A74:C74"/>
    <mergeCell ref="C77:D77"/>
    <mergeCell ref="C78:D78"/>
    <mergeCell ref="A1:H2"/>
    <mergeCell ref="C4:C6"/>
    <mergeCell ref="E5:E6"/>
    <mergeCell ref="A4:A6"/>
    <mergeCell ref="H4:H6"/>
    <mergeCell ref="G4:G5"/>
    <mergeCell ref="E4:F4"/>
    <mergeCell ref="D4:D5"/>
    <mergeCell ref="B4:B6"/>
  </mergeCells>
  <printOptions horizontalCentered="1"/>
  <pageMargins left="0.39370078740157483" right="0.39370078740157483" top="0.39370078740157483" bottom="0.39370078740157483" header="0.31496062992125984" footer="0.31496062992125984"/>
  <pageSetup paperSize="165" scale="6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L503"/>
  <sheetViews>
    <sheetView topLeftCell="A5" workbookViewId="0">
      <pane xSplit="3" ySplit="3" topLeftCell="D417" activePane="bottomRight" state="frozen"/>
      <selection pane="topRight" activeCell="A5" sqref="A5"/>
      <selection pane="bottomLeft" activeCell="A5" sqref="A5"/>
      <selection pane="bottomRight" activeCell="G435" sqref="G435"/>
    </sheetView>
  </sheetViews>
  <sheetFormatPr defaultColWidth="9.140625" defaultRowHeight="15" x14ac:dyDescent="0.25"/>
  <cols>
    <col min="1" max="1" width="4" style="1" bestFit="1" customWidth="1"/>
    <col min="2" max="2" width="16" style="2" bestFit="1" customWidth="1"/>
    <col min="3" max="3" width="59.28515625" style="1" customWidth="1"/>
    <col min="4" max="4" width="18.85546875" style="1" customWidth="1"/>
    <col min="5" max="5" width="17.42578125" style="3" customWidth="1"/>
    <col min="6" max="6" width="16" style="4" bestFit="1" customWidth="1"/>
    <col min="7" max="7" width="16.5703125" style="5" bestFit="1" customWidth="1"/>
    <col min="8" max="8" width="21.140625" style="6" customWidth="1"/>
    <col min="9" max="9" width="16.85546875" style="6" customWidth="1"/>
    <col min="10" max="10" width="12" style="1" customWidth="1"/>
    <col min="11" max="11" width="15" style="3" bestFit="1" customWidth="1"/>
    <col min="12" max="12" width="13.28515625" style="1" bestFit="1" customWidth="1"/>
    <col min="13" max="16384" width="9.140625" style="1"/>
  </cols>
  <sheetData>
    <row r="1" spans="1:10" x14ac:dyDescent="0.25">
      <c r="A1" s="391" t="s">
        <v>423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0" ht="26.25" customHeight="1" x14ac:dyDescent="0.25">
      <c r="A2" s="393"/>
      <c r="B2" s="394"/>
      <c r="C2" s="394"/>
      <c r="D2" s="394"/>
      <c r="E2" s="394"/>
      <c r="F2" s="394"/>
      <c r="G2" s="394"/>
      <c r="H2" s="394"/>
      <c r="I2" s="394"/>
      <c r="J2" s="394"/>
    </row>
    <row r="3" spans="1:10" x14ac:dyDescent="0.25">
      <c r="A3" s="7"/>
      <c r="B3" s="8"/>
      <c r="C3" s="7"/>
      <c r="D3" s="7"/>
      <c r="E3" s="9"/>
      <c r="F3" s="7"/>
      <c r="G3" s="9"/>
      <c r="H3" s="10"/>
      <c r="I3" s="10"/>
      <c r="J3" s="7"/>
    </row>
    <row r="4" spans="1:10" x14ac:dyDescent="0.25">
      <c r="A4" s="11"/>
      <c r="B4" s="12"/>
      <c r="C4" s="13"/>
      <c r="D4" s="13"/>
      <c r="E4" s="14"/>
      <c r="F4" s="15"/>
      <c r="G4" s="16"/>
      <c r="H4" s="17"/>
      <c r="I4" s="17"/>
      <c r="J4" s="13"/>
    </row>
    <row r="5" spans="1:10" ht="15.75" customHeight="1" x14ac:dyDescent="0.25">
      <c r="A5" s="396" t="s">
        <v>0</v>
      </c>
      <c r="B5" s="396" t="s">
        <v>193</v>
      </c>
      <c r="C5" s="396" t="s">
        <v>1</v>
      </c>
      <c r="D5" s="396" t="s">
        <v>299</v>
      </c>
      <c r="E5" s="399" t="s">
        <v>481</v>
      </c>
      <c r="F5" s="400"/>
      <c r="G5" s="18" t="s">
        <v>132</v>
      </c>
      <c r="H5" s="402" t="s">
        <v>123</v>
      </c>
      <c r="I5" s="403"/>
      <c r="J5" s="404"/>
    </row>
    <row r="6" spans="1:10" x14ac:dyDescent="0.25">
      <c r="A6" s="397"/>
      <c r="B6" s="397"/>
      <c r="C6" s="397"/>
      <c r="D6" s="397"/>
      <c r="E6" s="435" t="s">
        <v>2</v>
      </c>
      <c r="F6" s="19" t="s">
        <v>301</v>
      </c>
      <c r="G6" s="395" t="s">
        <v>300</v>
      </c>
      <c r="H6" s="433" t="s">
        <v>124</v>
      </c>
      <c r="I6" s="433" t="s">
        <v>131</v>
      </c>
      <c r="J6" s="430" t="s">
        <v>125</v>
      </c>
    </row>
    <row r="7" spans="1:10" x14ac:dyDescent="0.25">
      <c r="A7" s="398"/>
      <c r="B7" s="398"/>
      <c r="C7" s="398"/>
      <c r="D7" s="398"/>
      <c r="E7" s="436"/>
      <c r="F7" s="297" t="s">
        <v>300</v>
      </c>
      <c r="G7" s="432"/>
      <c r="H7" s="434"/>
      <c r="I7" s="434"/>
      <c r="J7" s="431"/>
    </row>
    <row r="8" spans="1:10" ht="30" x14ac:dyDescent="0.25">
      <c r="A8" s="20" t="s">
        <v>110</v>
      </c>
      <c r="B8" s="21" t="s">
        <v>135</v>
      </c>
      <c r="C8" s="22" t="s">
        <v>4</v>
      </c>
      <c r="D8" s="23">
        <f>D9+D33+D75+D84+D111+D117+D144</f>
        <v>18125034988</v>
      </c>
      <c r="E8" s="24">
        <f>E9+E33+E75+E84+E111+E117+E144</f>
        <v>3956166402</v>
      </c>
      <c r="F8" s="298">
        <f t="shared" ref="F8:F71" si="0">E8/D8*100</f>
        <v>21.827082842153132</v>
      </c>
      <c r="G8" s="23">
        <f>G9+G33+G75+G84+G111+G117+G144</f>
        <v>14168868586</v>
      </c>
      <c r="H8" s="26"/>
      <c r="I8" s="26"/>
      <c r="J8" s="27"/>
    </row>
    <row r="9" spans="1:10" ht="30" x14ac:dyDescent="0.25">
      <c r="A9" s="28" t="s">
        <v>3</v>
      </c>
      <c r="B9" s="29" t="s">
        <v>134</v>
      </c>
      <c r="C9" s="30" t="s">
        <v>5</v>
      </c>
      <c r="D9" s="31">
        <f>D10+D17+D20+D22+D25+D27+D30</f>
        <v>123700705</v>
      </c>
      <c r="E9" s="32">
        <f>E10+E17+E20+E22+E25+E27</f>
        <v>0</v>
      </c>
      <c r="F9" s="33">
        <f t="shared" si="0"/>
        <v>0</v>
      </c>
      <c r="G9" s="31">
        <f>G10+G17+G20+G22+G25+G27+G30</f>
        <v>123700705</v>
      </c>
      <c r="H9" s="34"/>
      <c r="I9" s="34"/>
      <c r="J9" s="35"/>
    </row>
    <row r="10" spans="1:10" x14ac:dyDescent="0.25">
      <c r="A10" s="36">
        <v>1</v>
      </c>
      <c r="B10" s="37" t="s">
        <v>309</v>
      </c>
      <c r="C10" s="38" t="s">
        <v>6</v>
      </c>
      <c r="D10" s="39">
        <f>SUM(D11:D16)</f>
        <v>51163683</v>
      </c>
      <c r="E10" s="40">
        <f>SUM(E11:E16)</f>
        <v>0</v>
      </c>
      <c r="F10" s="41">
        <f t="shared" si="0"/>
        <v>0</v>
      </c>
      <c r="G10" s="39">
        <f>SUM(G11:G16)</f>
        <v>51163683</v>
      </c>
      <c r="H10" s="43"/>
      <c r="I10" s="43"/>
      <c r="J10" s="44"/>
    </row>
    <row r="11" spans="1:10" x14ac:dyDescent="0.25">
      <c r="A11" s="45" t="s">
        <v>194</v>
      </c>
      <c r="B11" s="46" t="s">
        <v>195</v>
      </c>
      <c r="C11" s="47" t="s">
        <v>48</v>
      </c>
      <c r="D11" s="48">
        <v>247308</v>
      </c>
      <c r="E11" s="49">
        <v>0</v>
      </c>
      <c r="F11" s="50">
        <f t="shared" si="0"/>
        <v>0</v>
      </c>
      <c r="G11" s="51">
        <f t="shared" ref="G11:G16" si="1">D11-E11</f>
        <v>247308</v>
      </c>
      <c r="H11" s="52"/>
      <c r="I11" s="52"/>
      <c r="J11" s="53"/>
    </row>
    <row r="12" spans="1:10" x14ac:dyDescent="0.25">
      <c r="A12" s="54" t="s">
        <v>196</v>
      </c>
      <c r="B12" s="55" t="s">
        <v>197</v>
      </c>
      <c r="C12" s="56" t="s">
        <v>49</v>
      </c>
      <c r="D12" s="57">
        <v>3046375</v>
      </c>
      <c r="E12" s="58">
        <v>0</v>
      </c>
      <c r="F12" s="50">
        <f t="shared" si="0"/>
        <v>0</v>
      </c>
      <c r="G12" s="51">
        <f t="shared" si="1"/>
        <v>3046375</v>
      </c>
      <c r="H12" s="59"/>
      <c r="I12" s="59"/>
      <c r="J12" s="56"/>
    </row>
    <row r="13" spans="1:10" x14ac:dyDescent="0.25">
      <c r="A13" s="54" t="s">
        <v>200</v>
      </c>
      <c r="B13" s="55" t="s">
        <v>237</v>
      </c>
      <c r="C13" s="56" t="s">
        <v>63</v>
      </c>
      <c r="D13" s="57">
        <v>4000000</v>
      </c>
      <c r="E13" s="58">
        <v>0</v>
      </c>
      <c r="F13" s="50">
        <f t="shared" si="0"/>
        <v>0</v>
      </c>
      <c r="G13" s="51">
        <f t="shared" si="1"/>
        <v>4000000</v>
      </c>
      <c r="H13" s="59"/>
      <c r="I13" s="59"/>
      <c r="J13" s="56"/>
    </row>
    <row r="14" spans="1:10" ht="30" x14ac:dyDescent="0.25">
      <c r="A14" s="54" t="s">
        <v>202</v>
      </c>
      <c r="B14" s="55" t="s">
        <v>222</v>
      </c>
      <c r="C14" s="56" t="s">
        <v>65</v>
      </c>
      <c r="D14" s="57">
        <v>18600000</v>
      </c>
      <c r="E14" s="58">
        <v>0</v>
      </c>
      <c r="F14" s="50">
        <f t="shared" si="0"/>
        <v>0</v>
      </c>
      <c r="G14" s="51">
        <f t="shared" si="1"/>
        <v>18600000</v>
      </c>
      <c r="H14" s="59"/>
      <c r="I14" s="59"/>
      <c r="J14" s="56"/>
    </row>
    <row r="15" spans="1:10" x14ac:dyDescent="0.25">
      <c r="A15" s="45" t="s">
        <v>204</v>
      </c>
      <c r="B15" s="60" t="s">
        <v>238</v>
      </c>
      <c r="C15" s="61" t="s">
        <v>68</v>
      </c>
      <c r="D15" s="62">
        <v>7125000</v>
      </c>
      <c r="E15" s="63">
        <v>0</v>
      </c>
      <c r="F15" s="64">
        <f t="shared" si="0"/>
        <v>0</v>
      </c>
      <c r="G15" s="65">
        <f t="shared" si="1"/>
        <v>7125000</v>
      </c>
      <c r="H15" s="66"/>
      <c r="I15" s="66"/>
      <c r="J15" s="67"/>
    </row>
    <row r="16" spans="1:10" x14ac:dyDescent="0.25">
      <c r="A16" s="54" t="s">
        <v>428</v>
      </c>
      <c r="B16" s="55" t="s">
        <v>424</v>
      </c>
      <c r="C16" s="56" t="s">
        <v>425</v>
      </c>
      <c r="D16" s="57">
        <v>18145000</v>
      </c>
      <c r="E16" s="58">
        <v>0</v>
      </c>
      <c r="F16" s="50">
        <f t="shared" si="0"/>
        <v>0</v>
      </c>
      <c r="G16" s="51">
        <f t="shared" si="1"/>
        <v>18145000</v>
      </c>
      <c r="H16" s="59"/>
      <c r="I16" s="59"/>
      <c r="J16" s="56"/>
    </row>
    <row r="17" spans="1:12" x14ac:dyDescent="0.25">
      <c r="A17" s="36">
        <v>2</v>
      </c>
      <c r="B17" s="37" t="s">
        <v>310</v>
      </c>
      <c r="C17" s="38" t="s">
        <v>7</v>
      </c>
      <c r="D17" s="39">
        <f>SUM(D18:D19)</f>
        <v>4075254</v>
      </c>
      <c r="E17" s="39">
        <f>SUM(E18:E19)</f>
        <v>0</v>
      </c>
      <c r="F17" s="41">
        <f t="shared" si="0"/>
        <v>0</v>
      </c>
      <c r="G17" s="39">
        <f>SUM(G18:G19)</f>
        <v>4075254</v>
      </c>
      <c r="H17" s="43"/>
      <c r="I17" s="43"/>
      <c r="J17" s="69"/>
    </row>
    <row r="18" spans="1:12" x14ac:dyDescent="0.25">
      <c r="A18" s="54" t="s">
        <v>194</v>
      </c>
      <c r="B18" s="55" t="s">
        <v>195</v>
      </c>
      <c r="C18" s="56" t="s">
        <v>48</v>
      </c>
      <c r="D18" s="57">
        <v>123654</v>
      </c>
      <c r="E18" s="58">
        <v>0</v>
      </c>
      <c r="F18" s="50">
        <f t="shared" si="0"/>
        <v>0</v>
      </c>
      <c r="G18" s="51">
        <f>D18-E18</f>
        <v>123654</v>
      </c>
      <c r="H18" s="59"/>
      <c r="I18" s="59"/>
      <c r="J18" s="56"/>
    </row>
    <row r="19" spans="1:12" x14ac:dyDescent="0.25">
      <c r="A19" s="70" t="s">
        <v>196</v>
      </c>
      <c r="B19" s="71" t="s">
        <v>197</v>
      </c>
      <c r="C19" s="72" t="s">
        <v>49</v>
      </c>
      <c r="D19" s="73">
        <v>3951600</v>
      </c>
      <c r="E19" s="74">
        <v>0</v>
      </c>
      <c r="F19" s="75">
        <f t="shared" si="0"/>
        <v>0</v>
      </c>
      <c r="G19" s="76">
        <f>D19-E19</f>
        <v>3951600</v>
      </c>
      <c r="H19" s="77"/>
      <c r="I19" s="77"/>
      <c r="J19" s="72"/>
    </row>
    <row r="20" spans="1:12" x14ac:dyDescent="0.25">
      <c r="A20" s="36">
        <v>3</v>
      </c>
      <c r="B20" s="37" t="s">
        <v>311</v>
      </c>
      <c r="C20" s="38" t="s">
        <v>8</v>
      </c>
      <c r="D20" s="39">
        <f>SUM(D21:D21)</f>
        <v>4075254</v>
      </c>
      <c r="E20" s="39">
        <f>SUM(E21:E21)</f>
        <v>0</v>
      </c>
      <c r="F20" s="41">
        <f t="shared" si="0"/>
        <v>0</v>
      </c>
      <c r="G20" s="39">
        <f>SUM(G21:G21)</f>
        <v>4075254</v>
      </c>
      <c r="H20" s="43"/>
      <c r="I20" s="43"/>
      <c r="J20" s="44"/>
    </row>
    <row r="21" spans="1:12" x14ac:dyDescent="0.25">
      <c r="A21" s="54" t="s">
        <v>194</v>
      </c>
      <c r="B21" s="55" t="s">
        <v>195</v>
      </c>
      <c r="C21" s="56" t="s">
        <v>48</v>
      </c>
      <c r="D21" s="57">
        <v>4075254</v>
      </c>
      <c r="E21" s="58">
        <v>0</v>
      </c>
      <c r="F21" s="50">
        <f t="shared" si="0"/>
        <v>0</v>
      </c>
      <c r="G21" s="51">
        <f>D21-E21</f>
        <v>4075254</v>
      </c>
      <c r="H21" s="59"/>
      <c r="I21" s="59"/>
      <c r="J21" s="78"/>
    </row>
    <row r="22" spans="1:12" s="3" customFormat="1" x14ac:dyDescent="0.25">
      <c r="A22" s="36">
        <v>4</v>
      </c>
      <c r="B22" s="37" t="s">
        <v>312</v>
      </c>
      <c r="C22" s="38" t="s">
        <v>162</v>
      </c>
      <c r="D22" s="39">
        <f>SUM(D23:D24)</f>
        <v>5907975</v>
      </c>
      <c r="E22" s="39">
        <f>SUM(E23:E24)</f>
        <v>0</v>
      </c>
      <c r="F22" s="41">
        <f t="shared" si="0"/>
        <v>0</v>
      </c>
      <c r="G22" s="39">
        <f>SUM(G23:G24)</f>
        <v>5907975</v>
      </c>
      <c r="H22" s="43"/>
      <c r="I22" s="43"/>
      <c r="J22" s="44"/>
      <c r="L22" s="1"/>
    </row>
    <row r="23" spans="1:12" s="3" customFormat="1" x14ac:dyDescent="0.25">
      <c r="A23" s="54" t="s">
        <v>194</v>
      </c>
      <c r="B23" s="55" t="s">
        <v>195</v>
      </c>
      <c r="C23" s="56" t="s">
        <v>48</v>
      </c>
      <c r="D23" s="57">
        <v>728715</v>
      </c>
      <c r="E23" s="58">
        <v>0</v>
      </c>
      <c r="F23" s="50">
        <f t="shared" si="0"/>
        <v>0</v>
      </c>
      <c r="G23" s="51">
        <f>D23-E23</f>
        <v>728715</v>
      </c>
      <c r="H23" s="59"/>
      <c r="I23" s="59"/>
      <c r="J23" s="78"/>
      <c r="L23" s="1"/>
    </row>
    <row r="24" spans="1:12" s="3" customFormat="1" x14ac:dyDescent="0.25">
      <c r="A24" s="70" t="s">
        <v>196</v>
      </c>
      <c r="B24" s="71" t="s">
        <v>197</v>
      </c>
      <c r="C24" s="72" t="s">
        <v>49</v>
      </c>
      <c r="D24" s="73">
        <v>5179260</v>
      </c>
      <c r="E24" s="80">
        <v>0</v>
      </c>
      <c r="F24" s="75">
        <f t="shared" si="0"/>
        <v>0</v>
      </c>
      <c r="G24" s="76">
        <f>D24-E24</f>
        <v>5179260</v>
      </c>
      <c r="H24" s="77"/>
      <c r="I24" s="77"/>
      <c r="J24" s="79"/>
      <c r="L24" s="1"/>
    </row>
    <row r="25" spans="1:12" s="3" customFormat="1" x14ac:dyDescent="0.25">
      <c r="A25" s="36">
        <v>5</v>
      </c>
      <c r="B25" s="37" t="s">
        <v>313</v>
      </c>
      <c r="C25" s="38" t="s">
        <v>173</v>
      </c>
      <c r="D25" s="39">
        <f>SUM(D26:D26)</f>
        <v>3042399</v>
      </c>
      <c r="E25" s="39">
        <f>SUM(E26:E26)</f>
        <v>0</v>
      </c>
      <c r="F25" s="41">
        <f t="shared" si="0"/>
        <v>0</v>
      </c>
      <c r="G25" s="39">
        <f>SUM(G26:G26)</f>
        <v>3042399</v>
      </c>
      <c r="H25" s="43"/>
      <c r="I25" s="43"/>
      <c r="J25" s="44"/>
      <c r="L25" s="1"/>
    </row>
    <row r="26" spans="1:12" s="3" customFormat="1" x14ac:dyDescent="0.25">
      <c r="A26" s="54" t="s">
        <v>194</v>
      </c>
      <c r="B26" s="55" t="s">
        <v>195</v>
      </c>
      <c r="C26" s="56" t="s">
        <v>48</v>
      </c>
      <c r="D26" s="57">
        <v>3042399</v>
      </c>
      <c r="E26" s="58">
        <v>0</v>
      </c>
      <c r="F26" s="50">
        <f t="shared" si="0"/>
        <v>0</v>
      </c>
      <c r="G26" s="51">
        <f>D26-E26</f>
        <v>3042399</v>
      </c>
      <c r="H26" s="59"/>
      <c r="I26" s="59"/>
      <c r="J26" s="78"/>
      <c r="L26" s="1"/>
    </row>
    <row r="27" spans="1:12" s="3" customFormat="1" x14ac:dyDescent="0.25">
      <c r="A27" s="36">
        <v>6</v>
      </c>
      <c r="B27" s="37" t="s">
        <v>314</v>
      </c>
      <c r="C27" s="38" t="s">
        <v>9</v>
      </c>
      <c r="D27" s="39">
        <f>SUM(D28,D29)</f>
        <v>5436140</v>
      </c>
      <c r="E27" s="39">
        <f>SUM(E28,E29)</f>
        <v>0</v>
      </c>
      <c r="F27" s="41">
        <f t="shared" si="0"/>
        <v>0</v>
      </c>
      <c r="G27" s="39">
        <f>SUM(G28,G29)</f>
        <v>5436140</v>
      </c>
      <c r="H27" s="43"/>
      <c r="I27" s="43"/>
      <c r="J27" s="44"/>
      <c r="L27" s="1"/>
    </row>
    <row r="28" spans="1:12" s="3" customFormat="1" x14ac:dyDescent="0.25">
      <c r="A28" s="54" t="s">
        <v>196</v>
      </c>
      <c r="B28" s="55" t="s">
        <v>195</v>
      </c>
      <c r="C28" s="56" t="s">
        <v>48</v>
      </c>
      <c r="D28" s="57">
        <v>494616</v>
      </c>
      <c r="E28" s="58">
        <v>0</v>
      </c>
      <c r="F28" s="50">
        <f t="shared" si="0"/>
        <v>0</v>
      </c>
      <c r="G28" s="51">
        <f>D28-E28</f>
        <v>494616</v>
      </c>
      <c r="H28" s="59"/>
      <c r="I28" s="59"/>
      <c r="J28" s="78"/>
      <c r="L28" s="1"/>
    </row>
    <row r="29" spans="1:12" s="3" customFormat="1" x14ac:dyDescent="0.25">
      <c r="A29" s="81" t="s">
        <v>200</v>
      </c>
      <c r="B29" s="82" t="s">
        <v>197</v>
      </c>
      <c r="C29" s="83" t="s">
        <v>49</v>
      </c>
      <c r="D29" s="84">
        <v>4941524</v>
      </c>
      <c r="E29" s="85">
        <v>0</v>
      </c>
      <c r="F29" s="86">
        <f t="shared" si="0"/>
        <v>0</v>
      </c>
      <c r="G29" s="87">
        <f>D29-E29</f>
        <v>4941524</v>
      </c>
      <c r="H29" s="88"/>
      <c r="I29" s="88"/>
      <c r="J29" s="89"/>
      <c r="L29" s="1"/>
    </row>
    <row r="30" spans="1:12" s="3" customFormat="1" x14ac:dyDescent="0.25">
      <c r="A30" s="36">
        <v>6</v>
      </c>
      <c r="B30" s="37" t="s">
        <v>426</v>
      </c>
      <c r="C30" s="38" t="s">
        <v>385</v>
      </c>
      <c r="D30" s="39">
        <f>SUM(D31,D32)</f>
        <v>50000000</v>
      </c>
      <c r="E30" s="39">
        <f>SUM(E31,E32)</f>
        <v>0</v>
      </c>
      <c r="F30" s="41">
        <f t="shared" si="0"/>
        <v>0</v>
      </c>
      <c r="G30" s="39">
        <f>SUM(G31,G32)</f>
        <v>50000000</v>
      </c>
      <c r="H30" s="43"/>
      <c r="I30" s="43"/>
      <c r="J30" s="44"/>
      <c r="L30" s="1"/>
    </row>
    <row r="31" spans="1:12" s="3" customFormat="1" x14ac:dyDescent="0.25">
      <c r="A31" s="54" t="s">
        <v>196</v>
      </c>
      <c r="B31" s="55" t="s">
        <v>237</v>
      </c>
      <c r="C31" s="56" t="s">
        <v>427</v>
      </c>
      <c r="D31" s="57">
        <v>1750000</v>
      </c>
      <c r="E31" s="58">
        <v>0</v>
      </c>
      <c r="F31" s="50">
        <f t="shared" si="0"/>
        <v>0</v>
      </c>
      <c r="G31" s="51">
        <f>D31-E31</f>
        <v>1750000</v>
      </c>
      <c r="H31" s="59"/>
      <c r="I31" s="59"/>
      <c r="J31" s="78"/>
      <c r="L31" s="1"/>
    </row>
    <row r="32" spans="1:12" s="3" customFormat="1" ht="30" x14ac:dyDescent="0.25">
      <c r="A32" s="135" t="s">
        <v>200</v>
      </c>
      <c r="B32" s="136" t="s">
        <v>290</v>
      </c>
      <c r="C32" s="137" t="s">
        <v>104</v>
      </c>
      <c r="D32" s="138">
        <v>48250000</v>
      </c>
      <c r="E32" s="299">
        <v>0</v>
      </c>
      <c r="F32" s="139">
        <f t="shared" si="0"/>
        <v>0</v>
      </c>
      <c r="G32" s="140">
        <f>D32-E32</f>
        <v>48250000</v>
      </c>
      <c r="H32" s="141"/>
      <c r="I32" s="141"/>
      <c r="J32" s="142"/>
      <c r="L32" s="1"/>
    </row>
    <row r="33" spans="1:12" s="3" customFormat="1" x14ac:dyDescent="0.25">
      <c r="A33" s="91" t="s">
        <v>26</v>
      </c>
      <c r="B33" s="92" t="s">
        <v>136</v>
      </c>
      <c r="C33" s="93" t="s">
        <v>174</v>
      </c>
      <c r="D33" s="94">
        <f>D34+D60+D66+D69+D72</f>
        <v>13161856560</v>
      </c>
      <c r="E33" s="94">
        <f>E34+E60+E66+E69+E72</f>
        <v>3222685856</v>
      </c>
      <c r="F33" s="96">
        <f t="shared" si="0"/>
        <v>24.485040095285768</v>
      </c>
      <c r="G33" s="94">
        <f>G34+G60+G66+G69+G72</f>
        <v>9939170704</v>
      </c>
      <c r="H33" s="98"/>
      <c r="I33" s="98"/>
      <c r="J33" s="99"/>
      <c r="L33" s="1"/>
    </row>
    <row r="34" spans="1:12" s="3" customFormat="1" x14ac:dyDescent="0.25">
      <c r="A34" s="36">
        <v>7</v>
      </c>
      <c r="B34" s="37" t="s">
        <v>315</v>
      </c>
      <c r="C34" s="38" t="s">
        <v>10</v>
      </c>
      <c r="D34" s="39">
        <f>SUM(D35:D59)</f>
        <v>12823756560</v>
      </c>
      <c r="E34" s="39">
        <f>SUM(E35:E59)</f>
        <v>3172125856</v>
      </c>
      <c r="F34" s="41">
        <f t="shared" si="0"/>
        <v>24.736323098135919</v>
      </c>
      <c r="G34" s="39">
        <f>SUM(G35:G59)</f>
        <v>9651630704</v>
      </c>
      <c r="H34" s="43"/>
      <c r="I34" s="43"/>
      <c r="J34" s="44"/>
      <c r="L34" s="1"/>
    </row>
    <row r="35" spans="1:12" s="3" customFormat="1" x14ac:dyDescent="0.25">
      <c r="A35" s="54" t="s">
        <v>194</v>
      </c>
      <c r="B35" s="55" t="s">
        <v>198</v>
      </c>
      <c r="C35" s="56" t="s">
        <v>50</v>
      </c>
      <c r="D35" s="57">
        <v>3430000000</v>
      </c>
      <c r="E35" s="58">
        <v>937176279</v>
      </c>
      <c r="F35" s="50">
        <f t="shared" si="0"/>
        <v>27.322923586005832</v>
      </c>
      <c r="G35" s="51">
        <f t="shared" ref="G35:G59" si="2">D35-E35</f>
        <v>2492823721</v>
      </c>
      <c r="H35" s="59"/>
      <c r="I35" s="59"/>
      <c r="J35" s="78"/>
      <c r="L35" s="1"/>
    </row>
    <row r="36" spans="1:12" s="3" customFormat="1" x14ac:dyDescent="0.25">
      <c r="A36" s="54" t="s">
        <v>196</v>
      </c>
      <c r="B36" s="55" t="s">
        <v>429</v>
      </c>
      <c r="C36" s="56" t="s">
        <v>430</v>
      </c>
      <c r="D36" s="57">
        <v>308970000</v>
      </c>
      <c r="E36" s="58">
        <v>0</v>
      </c>
      <c r="F36" s="50">
        <f t="shared" si="0"/>
        <v>0</v>
      </c>
      <c r="G36" s="51">
        <f t="shared" si="2"/>
        <v>308970000</v>
      </c>
      <c r="H36" s="59"/>
      <c r="I36" s="59"/>
      <c r="J36" s="78"/>
      <c r="L36" s="1"/>
    </row>
    <row r="37" spans="1:12" s="3" customFormat="1" x14ac:dyDescent="0.25">
      <c r="A37" s="54" t="s">
        <v>200</v>
      </c>
      <c r="B37" s="55" t="s">
        <v>199</v>
      </c>
      <c r="C37" s="56" t="s">
        <v>51</v>
      </c>
      <c r="D37" s="57">
        <v>330050000</v>
      </c>
      <c r="E37" s="58">
        <v>80975562</v>
      </c>
      <c r="F37" s="50">
        <f t="shared" si="0"/>
        <v>24.534331767913955</v>
      </c>
      <c r="G37" s="51">
        <f t="shared" si="2"/>
        <v>249074438</v>
      </c>
      <c r="H37" s="59"/>
      <c r="I37" s="59"/>
      <c r="J37" s="78"/>
      <c r="L37" s="1"/>
    </row>
    <row r="38" spans="1:12" s="3" customFormat="1" x14ac:dyDescent="0.25">
      <c r="A38" s="54" t="s">
        <v>202</v>
      </c>
      <c r="B38" s="55" t="s">
        <v>431</v>
      </c>
      <c r="C38" s="56" t="s">
        <v>432</v>
      </c>
      <c r="D38" s="57">
        <v>42000000</v>
      </c>
      <c r="E38" s="58">
        <v>0</v>
      </c>
      <c r="F38" s="50">
        <f t="shared" si="0"/>
        <v>0</v>
      </c>
      <c r="G38" s="51">
        <f t="shared" si="2"/>
        <v>42000000</v>
      </c>
      <c r="H38" s="59"/>
      <c r="I38" s="59"/>
      <c r="J38" s="78"/>
      <c r="L38" s="1"/>
    </row>
    <row r="39" spans="1:12" s="3" customFormat="1" x14ac:dyDescent="0.25">
      <c r="A39" s="54" t="s">
        <v>204</v>
      </c>
      <c r="B39" s="55" t="s">
        <v>201</v>
      </c>
      <c r="C39" s="56" t="s">
        <v>52</v>
      </c>
      <c r="D39" s="57">
        <v>252000000</v>
      </c>
      <c r="E39" s="58">
        <v>57300000</v>
      </c>
      <c r="F39" s="50">
        <f t="shared" si="0"/>
        <v>22.738095238095237</v>
      </c>
      <c r="G39" s="51">
        <f t="shared" si="2"/>
        <v>194700000</v>
      </c>
      <c r="H39" s="59"/>
      <c r="I39" s="59"/>
      <c r="J39" s="78"/>
      <c r="L39" s="1"/>
    </row>
    <row r="40" spans="1:12" s="3" customFormat="1" x14ac:dyDescent="0.25">
      <c r="A40" s="54" t="s">
        <v>206</v>
      </c>
      <c r="B40" s="55" t="s">
        <v>203</v>
      </c>
      <c r="C40" s="56" t="s">
        <v>53</v>
      </c>
      <c r="D40" s="57">
        <v>230224000</v>
      </c>
      <c r="E40" s="58">
        <v>51912000</v>
      </c>
      <c r="F40" s="50">
        <f t="shared" si="0"/>
        <v>22.548474529154213</v>
      </c>
      <c r="G40" s="51">
        <f t="shared" si="2"/>
        <v>178312000</v>
      </c>
      <c r="H40" s="59"/>
      <c r="I40" s="59"/>
      <c r="J40" s="78"/>
      <c r="L40" s="1"/>
    </row>
    <row r="41" spans="1:12" s="3" customFormat="1" x14ac:dyDescent="0.25">
      <c r="A41" s="54" t="s">
        <v>208</v>
      </c>
      <c r="B41" s="55" t="s">
        <v>205</v>
      </c>
      <c r="C41" s="56" t="s">
        <v>54</v>
      </c>
      <c r="D41" s="57">
        <v>100100000</v>
      </c>
      <c r="E41" s="58">
        <v>14765000</v>
      </c>
      <c r="F41" s="50">
        <f t="shared" si="0"/>
        <v>14.75024975024975</v>
      </c>
      <c r="G41" s="51">
        <f t="shared" si="2"/>
        <v>85335000</v>
      </c>
      <c r="H41" s="59"/>
      <c r="I41" s="59"/>
      <c r="J41" s="78"/>
      <c r="L41" s="1"/>
    </row>
    <row r="42" spans="1:12" s="3" customFormat="1" x14ac:dyDescent="0.25">
      <c r="A42" s="54" t="s">
        <v>210</v>
      </c>
      <c r="B42" s="55" t="s">
        <v>433</v>
      </c>
      <c r="C42" s="56" t="s">
        <v>434</v>
      </c>
      <c r="D42" s="57">
        <v>14000000</v>
      </c>
      <c r="E42" s="58">
        <v>0</v>
      </c>
      <c r="F42" s="50">
        <f t="shared" si="0"/>
        <v>0</v>
      </c>
      <c r="G42" s="51">
        <f t="shared" si="2"/>
        <v>14000000</v>
      </c>
      <c r="H42" s="59"/>
      <c r="I42" s="59"/>
      <c r="J42" s="78"/>
      <c r="L42" s="1"/>
    </row>
    <row r="43" spans="1:12" s="3" customFormat="1" x14ac:dyDescent="0.25">
      <c r="A43" s="54" t="s">
        <v>212</v>
      </c>
      <c r="B43" s="55" t="s">
        <v>207</v>
      </c>
      <c r="C43" s="56" t="s">
        <v>55</v>
      </c>
      <c r="D43" s="57">
        <v>215250000</v>
      </c>
      <c r="E43" s="58">
        <v>48304140</v>
      </c>
      <c r="F43" s="50">
        <f t="shared" si="0"/>
        <v>22.440947735191639</v>
      </c>
      <c r="G43" s="51">
        <f t="shared" si="2"/>
        <v>166945860</v>
      </c>
      <c r="H43" s="59"/>
      <c r="I43" s="59"/>
      <c r="J43" s="78"/>
      <c r="L43" s="1"/>
    </row>
    <row r="44" spans="1:12" s="3" customFormat="1" x14ac:dyDescent="0.25">
      <c r="A44" s="54" t="s">
        <v>214</v>
      </c>
      <c r="B44" s="55" t="s">
        <v>435</v>
      </c>
      <c r="C44" s="56" t="s">
        <v>436</v>
      </c>
      <c r="D44" s="57">
        <v>25200000</v>
      </c>
      <c r="E44" s="58">
        <v>0</v>
      </c>
      <c r="F44" s="50">
        <f t="shared" si="0"/>
        <v>0</v>
      </c>
      <c r="G44" s="51">
        <f t="shared" si="2"/>
        <v>25200000</v>
      </c>
      <c r="H44" s="59"/>
      <c r="I44" s="59"/>
      <c r="J44" s="78"/>
      <c r="L44" s="1"/>
    </row>
    <row r="45" spans="1:12" s="3" customFormat="1" x14ac:dyDescent="0.25">
      <c r="A45" s="54" t="s">
        <v>216</v>
      </c>
      <c r="B45" s="55" t="s">
        <v>209</v>
      </c>
      <c r="C45" s="56" t="s">
        <v>56</v>
      </c>
      <c r="D45" s="57">
        <v>101800000</v>
      </c>
      <c r="E45" s="58">
        <v>45053704</v>
      </c>
      <c r="F45" s="50">
        <f t="shared" si="0"/>
        <v>44.257076620825146</v>
      </c>
      <c r="G45" s="51">
        <f t="shared" si="2"/>
        <v>56746296</v>
      </c>
      <c r="H45" s="59"/>
      <c r="I45" s="59"/>
      <c r="J45" s="78"/>
      <c r="L45" s="1"/>
    </row>
    <row r="46" spans="1:12" s="3" customFormat="1" x14ac:dyDescent="0.25">
      <c r="A46" s="54" t="s">
        <v>218</v>
      </c>
      <c r="B46" s="55" t="s">
        <v>437</v>
      </c>
      <c r="C46" s="56" t="s">
        <v>438</v>
      </c>
      <c r="D46" s="57">
        <v>21000000</v>
      </c>
      <c r="E46" s="58">
        <v>0</v>
      </c>
      <c r="F46" s="50">
        <f t="shared" si="0"/>
        <v>0</v>
      </c>
      <c r="G46" s="51">
        <f t="shared" si="2"/>
        <v>21000000</v>
      </c>
      <c r="H46" s="59"/>
      <c r="I46" s="59"/>
      <c r="J46" s="78"/>
      <c r="L46" s="1"/>
    </row>
    <row r="47" spans="1:12" s="3" customFormat="1" x14ac:dyDescent="0.25">
      <c r="A47" s="54" t="s">
        <v>220</v>
      </c>
      <c r="B47" s="55" t="s">
        <v>211</v>
      </c>
      <c r="C47" s="56" t="s">
        <v>57</v>
      </c>
      <c r="D47" s="57">
        <v>114000</v>
      </c>
      <c r="E47" s="58">
        <v>15069</v>
      </c>
      <c r="F47" s="50">
        <f t="shared" si="0"/>
        <v>13.21842105263158</v>
      </c>
      <c r="G47" s="51">
        <f t="shared" si="2"/>
        <v>98931</v>
      </c>
      <c r="H47" s="59"/>
      <c r="I47" s="59"/>
      <c r="J47" s="78"/>
      <c r="L47" s="1"/>
    </row>
    <row r="48" spans="1:12" s="3" customFormat="1" x14ac:dyDescent="0.25">
      <c r="A48" s="54" t="s">
        <v>251</v>
      </c>
      <c r="B48" s="55" t="s">
        <v>439</v>
      </c>
      <c r="C48" s="56" t="s">
        <v>440</v>
      </c>
      <c r="D48" s="57">
        <v>42000</v>
      </c>
      <c r="E48" s="58">
        <v>0</v>
      </c>
      <c r="F48" s="50">
        <f t="shared" si="0"/>
        <v>0</v>
      </c>
      <c r="G48" s="51">
        <f t="shared" si="2"/>
        <v>42000</v>
      </c>
      <c r="H48" s="59"/>
      <c r="I48" s="59"/>
      <c r="J48" s="78"/>
      <c r="L48" s="1"/>
    </row>
    <row r="49" spans="1:12" s="3" customFormat="1" x14ac:dyDescent="0.25">
      <c r="A49" s="54" t="s">
        <v>252</v>
      </c>
      <c r="B49" s="55" t="s">
        <v>213</v>
      </c>
      <c r="C49" s="56" t="s">
        <v>58</v>
      </c>
      <c r="D49" s="57">
        <v>393600000</v>
      </c>
      <c r="E49" s="58">
        <v>80435735</v>
      </c>
      <c r="F49" s="50">
        <f t="shared" si="0"/>
        <v>20.435908282520327</v>
      </c>
      <c r="G49" s="51">
        <f t="shared" si="2"/>
        <v>313164265</v>
      </c>
      <c r="H49" s="59"/>
      <c r="I49" s="59"/>
      <c r="J49" s="78"/>
      <c r="L49" s="1"/>
    </row>
    <row r="50" spans="1:12" s="3" customFormat="1" x14ac:dyDescent="0.25">
      <c r="A50" s="54" t="s">
        <v>253</v>
      </c>
      <c r="B50" s="55" t="s">
        <v>441</v>
      </c>
      <c r="C50" s="56" t="s">
        <v>442</v>
      </c>
      <c r="D50" s="57">
        <v>24000000</v>
      </c>
      <c r="E50" s="58">
        <v>0</v>
      </c>
      <c r="F50" s="50">
        <f t="shared" si="0"/>
        <v>0</v>
      </c>
      <c r="G50" s="51">
        <f t="shared" si="2"/>
        <v>24000000</v>
      </c>
      <c r="H50" s="59"/>
      <c r="I50" s="59"/>
      <c r="J50" s="78"/>
      <c r="L50" s="1"/>
    </row>
    <row r="51" spans="1:12" s="3" customFormat="1" x14ac:dyDescent="0.25">
      <c r="A51" s="54" t="s">
        <v>254</v>
      </c>
      <c r="B51" s="55" t="s">
        <v>215</v>
      </c>
      <c r="C51" s="56" t="s">
        <v>59</v>
      </c>
      <c r="D51" s="57">
        <v>14400000</v>
      </c>
      <c r="E51" s="58">
        <v>1691970</v>
      </c>
      <c r="F51" s="50">
        <f t="shared" si="0"/>
        <v>11.749791666666667</v>
      </c>
      <c r="G51" s="51">
        <f t="shared" si="2"/>
        <v>12708030</v>
      </c>
      <c r="H51" s="59"/>
      <c r="I51" s="59"/>
      <c r="J51" s="78"/>
      <c r="L51" s="1"/>
    </row>
    <row r="52" spans="1:12" s="3" customFormat="1" x14ac:dyDescent="0.25">
      <c r="A52" s="54" t="s">
        <v>277</v>
      </c>
      <c r="B52" s="55" t="s">
        <v>443</v>
      </c>
      <c r="C52" s="56" t="s">
        <v>444</v>
      </c>
      <c r="D52" s="57">
        <v>2400000</v>
      </c>
      <c r="E52" s="58">
        <v>0</v>
      </c>
      <c r="F52" s="50">
        <f t="shared" si="0"/>
        <v>0</v>
      </c>
      <c r="G52" s="51">
        <f t="shared" si="2"/>
        <v>2400000</v>
      </c>
      <c r="H52" s="59"/>
      <c r="I52" s="59"/>
      <c r="J52" s="78"/>
      <c r="L52" s="1"/>
    </row>
    <row r="53" spans="1:12" s="3" customFormat="1" x14ac:dyDescent="0.25">
      <c r="A53" s="54" t="s">
        <v>279</v>
      </c>
      <c r="B53" s="55" t="s">
        <v>217</v>
      </c>
      <c r="C53" s="56" t="s">
        <v>60</v>
      </c>
      <c r="D53" s="57">
        <v>28800000</v>
      </c>
      <c r="E53" s="58">
        <v>5075967</v>
      </c>
      <c r="F53" s="50">
        <f t="shared" si="0"/>
        <v>17.624885416666665</v>
      </c>
      <c r="G53" s="51">
        <f t="shared" si="2"/>
        <v>23724033</v>
      </c>
      <c r="H53" s="59"/>
      <c r="I53" s="59"/>
      <c r="J53" s="78"/>
      <c r="L53" s="1"/>
    </row>
    <row r="54" spans="1:12" s="3" customFormat="1" x14ac:dyDescent="0.25">
      <c r="A54" s="54" t="s">
        <v>281</v>
      </c>
      <c r="B54" s="55" t="s">
        <v>445</v>
      </c>
      <c r="C54" s="56" t="s">
        <v>446</v>
      </c>
      <c r="D54" s="57">
        <v>1200000</v>
      </c>
      <c r="E54" s="58">
        <v>0</v>
      </c>
      <c r="F54" s="50">
        <f t="shared" si="0"/>
        <v>0</v>
      </c>
      <c r="G54" s="51">
        <f t="shared" si="2"/>
        <v>1200000</v>
      </c>
      <c r="H54" s="59"/>
      <c r="I54" s="59"/>
      <c r="J54" s="78"/>
      <c r="L54" s="1"/>
    </row>
    <row r="55" spans="1:12" s="3" customFormat="1" ht="30" x14ac:dyDescent="0.25">
      <c r="A55" s="54" t="s">
        <v>282</v>
      </c>
      <c r="B55" s="55" t="s">
        <v>219</v>
      </c>
      <c r="C55" s="56" t="s">
        <v>61</v>
      </c>
      <c r="D55" s="57">
        <v>24000000</v>
      </c>
      <c r="E55" s="58">
        <v>0</v>
      </c>
      <c r="F55" s="50">
        <f t="shared" si="0"/>
        <v>0</v>
      </c>
      <c r="G55" s="51">
        <f t="shared" si="2"/>
        <v>24000000</v>
      </c>
      <c r="H55" s="59"/>
      <c r="I55" s="59"/>
      <c r="J55" s="78"/>
      <c r="L55" s="1"/>
    </row>
    <row r="56" spans="1:12" s="3" customFormat="1" ht="30" x14ac:dyDescent="0.25">
      <c r="A56" s="54" t="s">
        <v>289</v>
      </c>
      <c r="B56" s="55" t="s">
        <v>447</v>
      </c>
      <c r="C56" s="56" t="s">
        <v>448</v>
      </c>
      <c r="D56" s="57">
        <v>2400000</v>
      </c>
      <c r="E56" s="58">
        <v>0</v>
      </c>
      <c r="F56" s="50">
        <f t="shared" si="0"/>
        <v>0</v>
      </c>
      <c r="G56" s="51">
        <f t="shared" si="2"/>
        <v>2400000</v>
      </c>
      <c r="H56" s="59"/>
      <c r="I56" s="59"/>
      <c r="J56" s="78"/>
      <c r="L56" s="1"/>
    </row>
    <row r="57" spans="1:12" s="3" customFormat="1" x14ac:dyDescent="0.25">
      <c r="A57" s="54" t="s">
        <v>308</v>
      </c>
      <c r="B57" s="55" t="s">
        <v>221</v>
      </c>
      <c r="C57" s="56" t="s">
        <v>163</v>
      </c>
      <c r="D57" s="57">
        <v>7179400000</v>
      </c>
      <c r="E57" s="58">
        <v>1849420430</v>
      </c>
      <c r="F57" s="50">
        <f t="shared" si="0"/>
        <v>25.760097361896538</v>
      </c>
      <c r="G57" s="51">
        <f t="shared" si="2"/>
        <v>5329979570</v>
      </c>
      <c r="H57" s="59"/>
      <c r="I57" s="59"/>
      <c r="J57" s="78"/>
      <c r="L57" s="1"/>
    </row>
    <row r="58" spans="1:12" s="3" customFormat="1" x14ac:dyDescent="0.25">
      <c r="A58" s="54" t="s">
        <v>453</v>
      </c>
      <c r="B58" s="55" t="s">
        <v>449</v>
      </c>
      <c r="C58" s="56" t="s">
        <v>450</v>
      </c>
      <c r="D58" s="57">
        <v>80316560</v>
      </c>
      <c r="E58" s="58">
        <v>0</v>
      </c>
      <c r="F58" s="50">
        <f t="shared" si="0"/>
        <v>0</v>
      </c>
      <c r="G58" s="51">
        <f t="shared" si="2"/>
        <v>80316560</v>
      </c>
      <c r="H58" s="59"/>
      <c r="I58" s="59"/>
      <c r="J58" s="78"/>
      <c r="L58" s="1"/>
    </row>
    <row r="59" spans="1:12" s="3" customFormat="1" ht="30" x14ac:dyDescent="0.25">
      <c r="A59" s="54" t="s">
        <v>454</v>
      </c>
      <c r="B59" s="55" t="s">
        <v>451</v>
      </c>
      <c r="C59" s="56" t="s">
        <v>452</v>
      </c>
      <c r="D59" s="57">
        <v>2490000</v>
      </c>
      <c r="E59" s="58">
        <v>0</v>
      </c>
      <c r="F59" s="50">
        <f t="shared" si="0"/>
        <v>0</v>
      </c>
      <c r="G59" s="51">
        <f t="shared" si="2"/>
        <v>2490000</v>
      </c>
      <c r="H59" s="59"/>
      <c r="I59" s="59"/>
      <c r="J59" s="78"/>
      <c r="L59" s="1"/>
    </row>
    <row r="60" spans="1:12" s="3" customFormat="1" x14ac:dyDescent="0.25">
      <c r="A60" s="36">
        <v>8</v>
      </c>
      <c r="B60" s="37" t="s">
        <v>316</v>
      </c>
      <c r="C60" s="38" t="s">
        <v>11</v>
      </c>
      <c r="D60" s="39">
        <f>SUM(D61:D65)</f>
        <v>335405400</v>
      </c>
      <c r="E60" s="39">
        <f>SUM(E61:E65)</f>
        <v>50560000</v>
      </c>
      <c r="F60" s="41">
        <f t="shared" si="0"/>
        <v>15.074295166386706</v>
      </c>
      <c r="G60" s="39">
        <f>SUM(G61:G65)</f>
        <v>284845400</v>
      </c>
      <c r="H60" s="43"/>
      <c r="I60" s="43"/>
      <c r="J60" s="44"/>
      <c r="L60" s="1"/>
    </row>
    <row r="61" spans="1:12" s="3" customFormat="1" x14ac:dyDescent="0.25">
      <c r="A61" s="54" t="s">
        <v>194</v>
      </c>
      <c r="B61" s="55" t="s">
        <v>197</v>
      </c>
      <c r="C61" s="56" t="s">
        <v>49</v>
      </c>
      <c r="D61" s="57">
        <v>24600</v>
      </c>
      <c r="E61" s="58">
        <v>0</v>
      </c>
      <c r="F61" s="50">
        <f t="shared" si="0"/>
        <v>0</v>
      </c>
      <c r="G61" s="51">
        <f>D61-E61</f>
        <v>24600</v>
      </c>
      <c r="H61" s="59"/>
      <c r="I61" s="59"/>
      <c r="J61" s="78"/>
      <c r="L61" s="1"/>
    </row>
    <row r="62" spans="1:12" s="3" customFormat="1" x14ac:dyDescent="0.25">
      <c r="A62" s="54" t="s">
        <v>196</v>
      </c>
      <c r="B62" s="55" t="s">
        <v>455</v>
      </c>
      <c r="C62" s="56" t="s">
        <v>456</v>
      </c>
      <c r="D62" s="57">
        <v>4800000</v>
      </c>
      <c r="E62" s="58">
        <v>800000</v>
      </c>
      <c r="F62" s="50">
        <f t="shared" si="0"/>
        <v>16.666666666666664</v>
      </c>
      <c r="G62" s="51">
        <f t="shared" ref="G62:G64" si="3">D62-E62</f>
        <v>4000000</v>
      </c>
      <c r="H62" s="59"/>
      <c r="I62" s="59"/>
      <c r="J62" s="78"/>
      <c r="L62" s="1"/>
    </row>
    <row r="63" spans="1:12" s="3" customFormat="1" x14ac:dyDescent="0.25">
      <c r="A63" s="54" t="s">
        <v>200</v>
      </c>
      <c r="B63" s="55" t="s">
        <v>457</v>
      </c>
      <c r="C63" s="56" t="s">
        <v>62</v>
      </c>
      <c r="D63" s="57">
        <v>323400000</v>
      </c>
      <c r="E63" s="58">
        <v>49760000</v>
      </c>
      <c r="F63" s="50">
        <f t="shared" si="0"/>
        <v>15.386518243661101</v>
      </c>
      <c r="G63" s="51">
        <f t="shared" si="3"/>
        <v>273640000</v>
      </c>
      <c r="H63" s="59"/>
      <c r="I63" s="59"/>
      <c r="J63" s="78"/>
      <c r="L63" s="1"/>
    </row>
    <row r="64" spans="1:12" s="3" customFormat="1" x14ac:dyDescent="0.25">
      <c r="A64" s="54" t="s">
        <v>202</v>
      </c>
      <c r="B64" s="55" t="s">
        <v>458</v>
      </c>
      <c r="C64" s="56" t="s">
        <v>75</v>
      </c>
      <c r="D64" s="57">
        <v>3400000</v>
      </c>
      <c r="E64" s="58">
        <v>0</v>
      </c>
      <c r="F64" s="50">
        <f t="shared" si="0"/>
        <v>0</v>
      </c>
      <c r="G64" s="51">
        <f t="shared" si="3"/>
        <v>3400000</v>
      </c>
      <c r="H64" s="59"/>
      <c r="I64" s="59"/>
      <c r="J64" s="78"/>
      <c r="L64" s="1"/>
    </row>
    <row r="65" spans="1:12" s="3" customFormat="1" ht="30" x14ac:dyDescent="0.25">
      <c r="A65" s="54" t="s">
        <v>204</v>
      </c>
      <c r="B65" s="55" t="s">
        <v>460</v>
      </c>
      <c r="C65" s="56" t="s">
        <v>459</v>
      </c>
      <c r="D65" s="57">
        <v>3780800</v>
      </c>
      <c r="E65" s="58">
        <v>0</v>
      </c>
      <c r="F65" s="50">
        <f t="shared" si="0"/>
        <v>0</v>
      </c>
      <c r="G65" s="51">
        <f>D65-E65</f>
        <v>3780800</v>
      </c>
      <c r="H65" s="59"/>
      <c r="I65" s="59"/>
      <c r="J65" s="78"/>
      <c r="L65" s="1"/>
    </row>
    <row r="66" spans="1:12" s="3" customFormat="1" ht="30" x14ac:dyDescent="0.25">
      <c r="A66" s="36">
        <v>9</v>
      </c>
      <c r="B66" s="37" t="s">
        <v>317</v>
      </c>
      <c r="C66" s="38" t="s">
        <v>12</v>
      </c>
      <c r="D66" s="39">
        <f>SUM(D67:D68)</f>
        <v>673400</v>
      </c>
      <c r="E66" s="40">
        <f>SUM(E67:E68)</f>
        <v>0</v>
      </c>
      <c r="F66" s="41">
        <f t="shared" si="0"/>
        <v>0</v>
      </c>
      <c r="G66" s="68">
        <f>SUM(G67:G68)</f>
        <v>673400</v>
      </c>
      <c r="H66" s="43"/>
      <c r="I66" s="43"/>
      <c r="J66" s="44"/>
      <c r="L66" s="1"/>
    </row>
    <row r="67" spans="1:12" s="3" customFormat="1" x14ac:dyDescent="0.25">
      <c r="A67" s="54" t="s">
        <v>194</v>
      </c>
      <c r="B67" s="55" t="s">
        <v>195</v>
      </c>
      <c r="C67" s="56" t="s">
        <v>48</v>
      </c>
      <c r="D67" s="57">
        <v>111400</v>
      </c>
      <c r="E67" s="58">
        <v>0</v>
      </c>
      <c r="F67" s="50">
        <f t="shared" si="0"/>
        <v>0</v>
      </c>
      <c r="G67" s="51">
        <f>D67-E67</f>
        <v>111400</v>
      </c>
      <c r="H67" s="59"/>
      <c r="I67" s="59"/>
      <c r="J67" s="78"/>
      <c r="L67" s="1"/>
    </row>
    <row r="68" spans="1:12" s="3" customFormat="1" x14ac:dyDescent="0.25">
      <c r="A68" s="70" t="s">
        <v>196</v>
      </c>
      <c r="B68" s="71" t="s">
        <v>197</v>
      </c>
      <c r="C68" s="72" t="s">
        <v>49</v>
      </c>
      <c r="D68" s="73">
        <v>562000</v>
      </c>
      <c r="E68" s="58">
        <v>0</v>
      </c>
      <c r="F68" s="75">
        <f t="shared" si="0"/>
        <v>0</v>
      </c>
      <c r="G68" s="76">
        <f>D68-E68</f>
        <v>562000</v>
      </c>
      <c r="H68" s="77"/>
      <c r="I68" s="77"/>
      <c r="J68" s="79"/>
      <c r="L68" s="1"/>
    </row>
    <row r="69" spans="1:12" s="3" customFormat="1" ht="30" x14ac:dyDescent="0.25">
      <c r="A69" s="36">
        <v>10</v>
      </c>
      <c r="B69" s="37" t="s">
        <v>318</v>
      </c>
      <c r="C69" s="38" t="s">
        <v>175</v>
      </c>
      <c r="D69" s="39">
        <f>SUM(D70:D71)</f>
        <v>785800</v>
      </c>
      <c r="E69" s="40">
        <f>SUM(E70:E71)</f>
        <v>0</v>
      </c>
      <c r="F69" s="41">
        <f t="shared" si="0"/>
        <v>0</v>
      </c>
      <c r="G69" s="68">
        <f>SUM(G70:G71)</f>
        <v>785800</v>
      </c>
      <c r="H69" s="43"/>
      <c r="I69" s="43"/>
      <c r="J69" s="100"/>
      <c r="L69" s="1"/>
    </row>
    <row r="70" spans="1:12" s="3" customFormat="1" x14ac:dyDescent="0.25">
      <c r="A70" s="54" t="s">
        <v>194</v>
      </c>
      <c r="B70" s="55" t="s">
        <v>195</v>
      </c>
      <c r="C70" s="56" t="s">
        <v>48</v>
      </c>
      <c r="D70" s="57">
        <v>111400</v>
      </c>
      <c r="E70" s="58">
        <v>0</v>
      </c>
      <c r="F70" s="50">
        <f t="shared" si="0"/>
        <v>0</v>
      </c>
      <c r="G70" s="51">
        <f>D70-E70</f>
        <v>111400</v>
      </c>
      <c r="H70" s="59"/>
      <c r="I70" s="59"/>
      <c r="J70" s="101"/>
      <c r="L70" s="1"/>
    </row>
    <row r="71" spans="1:12" x14ac:dyDescent="0.25">
      <c r="A71" s="70" t="s">
        <v>196</v>
      </c>
      <c r="B71" s="71" t="s">
        <v>197</v>
      </c>
      <c r="C71" s="72" t="s">
        <v>49</v>
      </c>
      <c r="D71" s="73">
        <v>674400</v>
      </c>
      <c r="E71" s="58">
        <v>0</v>
      </c>
      <c r="F71" s="75">
        <f t="shared" si="0"/>
        <v>0</v>
      </c>
      <c r="G71" s="76">
        <f>D71-E71</f>
        <v>674400</v>
      </c>
      <c r="H71" s="77"/>
      <c r="I71" s="77"/>
      <c r="J71" s="102"/>
    </row>
    <row r="72" spans="1:12" s="103" customFormat="1" ht="30" x14ac:dyDescent="0.25">
      <c r="A72" s="36">
        <v>11</v>
      </c>
      <c r="B72" s="37" t="s">
        <v>319</v>
      </c>
      <c r="C72" s="38" t="s">
        <v>13</v>
      </c>
      <c r="D72" s="39">
        <f>SUM(D73:D74)</f>
        <v>1235400</v>
      </c>
      <c r="E72" s="40">
        <f>SUM(E73:E74)</f>
        <v>0</v>
      </c>
      <c r="F72" s="41">
        <f t="shared" ref="F72:F107" si="4">E72/D72*100</f>
        <v>0</v>
      </c>
      <c r="G72" s="68">
        <f>SUM(G73:G74)</f>
        <v>1235400</v>
      </c>
      <c r="H72" s="43"/>
      <c r="I72" s="43"/>
      <c r="J72" s="44"/>
      <c r="K72" s="104"/>
    </row>
    <row r="73" spans="1:12" s="103" customFormat="1" x14ac:dyDescent="0.25">
      <c r="A73" s="54" t="s">
        <v>194</v>
      </c>
      <c r="B73" s="55" t="s">
        <v>195</v>
      </c>
      <c r="C73" s="56" t="s">
        <v>48</v>
      </c>
      <c r="D73" s="57">
        <v>111400</v>
      </c>
      <c r="E73" s="58">
        <v>0</v>
      </c>
      <c r="F73" s="50">
        <f t="shared" si="4"/>
        <v>0</v>
      </c>
      <c r="G73" s="51">
        <f>D73-E73</f>
        <v>111400</v>
      </c>
      <c r="H73" s="59"/>
      <c r="I73" s="59"/>
      <c r="J73" s="78"/>
      <c r="K73" s="104"/>
    </row>
    <row r="74" spans="1:12" s="103" customFormat="1" x14ac:dyDescent="0.25">
      <c r="A74" s="135" t="s">
        <v>196</v>
      </c>
      <c r="B74" s="136" t="s">
        <v>197</v>
      </c>
      <c r="C74" s="137" t="s">
        <v>49</v>
      </c>
      <c r="D74" s="138">
        <v>1124000</v>
      </c>
      <c r="E74" s="300">
        <v>0</v>
      </c>
      <c r="F74" s="139">
        <f t="shared" si="4"/>
        <v>0</v>
      </c>
      <c r="G74" s="140">
        <f>D74-E74</f>
        <v>1124000</v>
      </c>
      <c r="H74" s="141"/>
      <c r="I74" s="141"/>
      <c r="J74" s="142"/>
      <c r="K74" s="104"/>
    </row>
    <row r="75" spans="1:12" x14ac:dyDescent="0.25">
      <c r="A75" s="91" t="s">
        <v>44</v>
      </c>
      <c r="B75" s="92" t="s">
        <v>137</v>
      </c>
      <c r="C75" s="93" t="s">
        <v>176</v>
      </c>
      <c r="D75" s="94">
        <f>D76</f>
        <v>157959400</v>
      </c>
      <c r="E75" s="105">
        <f>E76</f>
        <v>0</v>
      </c>
      <c r="F75" s="96">
        <f t="shared" si="4"/>
        <v>0</v>
      </c>
      <c r="G75" s="97">
        <f>G76</f>
        <v>157959400</v>
      </c>
      <c r="H75" s="98"/>
      <c r="I75" s="98"/>
      <c r="J75" s="99"/>
    </row>
    <row r="76" spans="1:12" ht="30" x14ac:dyDescent="0.25">
      <c r="A76" s="36">
        <v>12</v>
      </c>
      <c r="B76" s="37" t="s">
        <v>320</v>
      </c>
      <c r="C76" s="38" t="s">
        <v>164</v>
      </c>
      <c r="D76" s="39">
        <f>SUM(D77:D83)</f>
        <v>157959400</v>
      </c>
      <c r="E76" s="39">
        <f>SUM(E77:E83)</f>
        <v>0</v>
      </c>
      <c r="F76" s="41">
        <f t="shared" si="4"/>
        <v>0</v>
      </c>
      <c r="G76" s="39">
        <f>SUM(G77:G83)</f>
        <v>157959400</v>
      </c>
      <c r="H76" s="43"/>
      <c r="I76" s="43"/>
      <c r="J76" s="44"/>
    </row>
    <row r="77" spans="1:12" x14ac:dyDescent="0.25">
      <c r="A77" s="54" t="s">
        <v>194</v>
      </c>
      <c r="B77" s="55" t="s">
        <v>197</v>
      </c>
      <c r="C77" s="56" t="s">
        <v>49</v>
      </c>
      <c r="D77" s="57">
        <v>1584630</v>
      </c>
      <c r="E77" s="58">
        <v>0</v>
      </c>
      <c r="F77" s="50">
        <f t="shared" si="4"/>
        <v>0</v>
      </c>
      <c r="G77" s="51">
        <f t="shared" ref="G77:G83" si="5">D77-E77</f>
        <v>1584630</v>
      </c>
      <c r="H77" s="59"/>
      <c r="I77" s="59"/>
      <c r="J77" s="78"/>
    </row>
    <row r="78" spans="1:12" ht="30" x14ac:dyDescent="0.25">
      <c r="A78" s="54" t="s">
        <v>196</v>
      </c>
      <c r="B78" s="55" t="s">
        <v>222</v>
      </c>
      <c r="C78" s="56" t="s">
        <v>65</v>
      </c>
      <c r="D78" s="57">
        <v>9550000</v>
      </c>
      <c r="E78" s="58">
        <v>0</v>
      </c>
      <c r="F78" s="50">
        <f t="shared" si="4"/>
        <v>0</v>
      </c>
      <c r="G78" s="51">
        <f t="shared" si="5"/>
        <v>9550000</v>
      </c>
      <c r="H78" s="59"/>
      <c r="I78" s="59"/>
      <c r="J78" s="78"/>
    </row>
    <row r="79" spans="1:12" x14ac:dyDescent="0.25">
      <c r="A79" s="54" t="s">
        <v>202</v>
      </c>
      <c r="B79" s="55" t="s">
        <v>286</v>
      </c>
      <c r="C79" s="56" t="s">
        <v>166</v>
      </c>
      <c r="D79" s="57">
        <v>6000000</v>
      </c>
      <c r="E79" s="58">
        <v>0</v>
      </c>
      <c r="F79" s="50">
        <f t="shared" si="4"/>
        <v>0</v>
      </c>
      <c r="G79" s="51">
        <f t="shared" si="5"/>
        <v>6000000</v>
      </c>
      <c r="H79" s="59"/>
      <c r="I79" s="59"/>
      <c r="J79" s="78"/>
    </row>
    <row r="80" spans="1:12" x14ac:dyDescent="0.25">
      <c r="A80" s="54" t="s">
        <v>204</v>
      </c>
      <c r="B80" s="55" t="s">
        <v>223</v>
      </c>
      <c r="C80" s="56" t="s">
        <v>103</v>
      </c>
      <c r="D80" s="57">
        <v>2250000</v>
      </c>
      <c r="E80" s="58">
        <v>0</v>
      </c>
      <c r="F80" s="50">
        <f t="shared" si="4"/>
        <v>0</v>
      </c>
      <c r="G80" s="51">
        <f t="shared" si="5"/>
        <v>2250000</v>
      </c>
      <c r="H80" s="59"/>
      <c r="I80" s="59"/>
      <c r="J80" s="78"/>
    </row>
    <row r="81" spans="1:11" x14ac:dyDescent="0.25">
      <c r="A81" s="54" t="s">
        <v>206</v>
      </c>
      <c r="B81" s="55" t="s">
        <v>224</v>
      </c>
      <c r="C81" s="56" t="s">
        <v>67</v>
      </c>
      <c r="D81" s="58">
        <v>2727270</v>
      </c>
      <c r="E81" s="58">
        <v>0</v>
      </c>
      <c r="F81" s="50">
        <f t="shared" si="4"/>
        <v>0</v>
      </c>
      <c r="G81" s="51">
        <f t="shared" si="5"/>
        <v>2727270</v>
      </c>
      <c r="H81" s="59"/>
      <c r="I81" s="59"/>
      <c r="J81" s="78"/>
    </row>
    <row r="82" spans="1:11" x14ac:dyDescent="0.25">
      <c r="A82" s="54" t="s">
        <v>208</v>
      </c>
      <c r="B82" s="55" t="s">
        <v>225</v>
      </c>
      <c r="C82" s="56" t="s">
        <v>74</v>
      </c>
      <c r="D82" s="57">
        <v>22630000</v>
      </c>
      <c r="E82" s="58">
        <v>0</v>
      </c>
      <c r="F82" s="50">
        <f t="shared" si="4"/>
        <v>0</v>
      </c>
      <c r="G82" s="51">
        <f t="shared" si="5"/>
        <v>22630000</v>
      </c>
      <c r="H82" s="59"/>
      <c r="I82" s="59"/>
      <c r="J82" s="78"/>
    </row>
    <row r="83" spans="1:11" x14ac:dyDescent="0.25">
      <c r="A83" s="70" t="s">
        <v>210</v>
      </c>
      <c r="B83" s="71" t="s">
        <v>226</v>
      </c>
      <c r="C83" s="72" t="s">
        <v>69</v>
      </c>
      <c r="D83" s="73">
        <v>113217500</v>
      </c>
      <c r="E83" s="74">
        <v>0</v>
      </c>
      <c r="F83" s="75">
        <f t="shared" si="4"/>
        <v>0</v>
      </c>
      <c r="G83" s="76">
        <f t="shared" si="5"/>
        <v>113217500</v>
      </c>
      <c r="H83" s="77"/>
      <c r="I83" s="77"/>
      <c r="J83" s="79"/>
    </row>
    <row r="84" spans="1:11" x14ac:dyDescent="0.25">
      <c r="A84" s="91" t="s">
        <v>113</v>
      </c>
      <c r="B84" s="92" t="s">
        <v>138</v>
      </c>
      <c r="C84" s="93" t="s">
        <v>177</v>
      </c>
      <c r="D84" s="94">
        <f>D85+D87+D93+D97+D99+D101+D104+D107</f>
        <v>1088922526</v>
      </c>
      <c r="E84" s="95">
        <f>E85+E87+E93+E97+E101+E99+E104+E107</f>
        <v>69454690</v>
      </c>
      <c r="F84" s="96">
        <f t="shared" si="4"/>
        <v>6.378294905435725</v>
      </c>
      <c r="G84" s="97">
        <f>G85+G87+G93+G97+G99+G101+G104+G107</f>
        <v>1019467836</v>
      </c>
      <c r="H84" s="98"/>
      <c r="I84" s="98"/>
      <c r="J84" s="99"/>
    </row>
    <row r="85" spans="1:11" ht="30" x14ac:dyDescent="0.25">
      <c r="A85" s="36">
        <v>13</v>
      </c>
      <c r="B85" s="37" t="s">
        <v>321</v>
      </c>
      <c r="C85" s="38" t="s">
        <v>14</v>
      </c>
      <c r="D85" s="39">
        <f>SUM(D86)</f>
        <v>73326067</v>
      </c>
      <c r="E85" s="39">
        <f>SUM(E86)</f>
        <v>10255900</v>
      </c>
      <c r="F85" s="41">
        <f t="shared" si="4"/>
        <v>13.986704073464079</v>
      </c>
      <c r="G85" s="68">
        <f>G86</f>
        <v>63070167</v>
      </c>
      <c r="H85" s="43"/>
      <c r="I85" s="43"/>
      <c r="J85" s="44"/>
    </row>
    <row r="86" spans="1:11" x14ac:dyDescent="0.25">
      <c r="A86" s="54" t="s">
        <v>194</v>
      </c>
      <c r="B86" s="55" t="s">
        <v>227</v>
      </c>
      <c r="C86" s="56" t="s">
        <v>70</v>
      </c>
      <c r="D86" s="57">
        <v>73326067</v>
      </c>
      <c r="E86" s="58">
        <v>10255900</v>
      </c>
      <c r="F86" s="50">
        <f t="shared" si="4"/>
        <v>13.986704073464079</v>
      </c>
      <c r="G86" s="51">
        <f>D86-E86</f>
        <v>63070167</v>
      </c>
      <c r="H86" s="59"/>
      <c r="I86" s="59"/>
      <c r="J86" s="78"/>
    </row>
    <row r="87" spans="1:11" x14ac:dyDescent="0.25">
      <c r="A87" s="36">
        <v>14</v>
      </c>
      <c r="B87" s="37" t="s">
        <v>322</v>
      </c>
      <c r="C87" s="38" t="s">
        <v>15</v>
      </c>
      <c r="D87" s="39">
        <f>SUM(D88:D92)</f>
        <v>194949464</v>
      </c>
      <c r="E87" s="39">
        <f>SUM(E88:E92)</f>
        <v>16168500</v>
      </c>
      <c r="F87" s="41">
        <f t="shared" si="4"/>
        <v>8.2936878451740714</v>
      </c>
      <c r="G87" s="68">
        <f>SUM(G88:G92)</f>
        <v>178780964</v>
      </c>
      <c r="H87" s="43"/>
      <c r="I87" s="43"/>
      <c r="J87" s="44"/>
    </row>
    <row r="88" spans="1:11" x14ac:dyDescent="0.25">
      <c r="A88" s="54" t="s">
        <v>194</v>
      </c>
      <c r="B88" s="55" t="s">
        <v>229</v>
      </c>
      <c r="C88" s="56" t="s">
        <v>71</v>
      </c>
      <c r="D88" s="57">
        <v>139728296</v>
      </c>
      <c r="E88" s="58">
        <v>11343500</v>
      </c>
      <c r="F88" s="50">
        <f t="shared" si="4"/>
        <v>8.11825544626981</v>
      </c>
      <c r="G88" s="51">
        <f>D88-E88</f>
        <v>128384796</v>
      </c>
      <c r="H88" s="106"/>
      <c r="I88" s="106"/>
      <c r="J88" s="78"/>
    </row>
    <row r="89" spans="1:11" x14ac:dyDescent="0.25">
      <c r="A89" s="54" t="s">
        <v>196</v>
      </c>
      <c r="B89" s="55" t="s">
        <v>359</v>
      </c>
      <c r="C89" s="56" t="s">
        <v>360</v>
      </c>
      <c r="D89" s="57">
        <v>11100000</v>
      </c>
      <c r="E89" s="58">
        <v>0</v>
      </c>
      <c r="F89" s="50">
        <f t="shared" si="4"/>
        <v>0</v>
      </c>
      <c r="G89" s="51">
        <f>D89-E89</f>
        <v>11100000</v>
      </c>
      <c r="H89" s="106"/>
      <c r="I89" s="106"/>
      <c r="J89" s="78"/>
    </row>
    <row r="90" spans="1:11" x14ac:dyDescent="0.25">
      <c r="A90" s="54" t="s">
        <v>200</v>
      </c>
      <c r="B90" s="55" t="s">
        <v>275</v>
      </c>
      <c r="C90" s="56" t="s">
        <v>302</v>
      </c>
      <c r="D90" s="57">
        <v>9590400</v>
      </c>
      <c r="E90" s="58">
        <v>1150000</v>
      </c>
      <c r="F90" s="50">
        <f t="shared" si="4"/>
        <v>11.991157824491157</v>
      </c>
      <c r="G90" s="51">
        <f>D90-E90</f>
        <v>8440400</v>
      </c>
      <c r="H90" s="59"/>
      <c r="I90" s="59"/>
      <c r="J90" s="78"/>
    </row>
    <row r="91" spans="1:11" ht="30" x14ac:dyDescent="0.25">
      <c r="A91" s="54" t="s">
        <v>202</v>
      </c>
      <c r="B91" s="55" t="s">
        <v>233</v>
      </c>
      <c r="C91" s="56" t="s">
        <v>85</v>
      </c>
      <c r="D91" s="57">
        <v>22433100</v>
      </c>
      <c r="E91" s="58">
        <v>3425000</v>
      </c>
      <c r="F91" s="50">
        <f t="shared" si="4"/>
        <v>15.267617939562522</v>
      </c>
      <c r="G91" s="51">
        <f>D91-E91</f>
        <v>19008100</v>
      </c>
      <c r="H91" s="59"/>
      <c r="I91" s="59"/>
      <c r="J91" s="78"/>
    </row>
    <row r="92" spans="1:11" ht="30" x14ac:dyDescent="0.25">
      <c r="A92" s="54" t="s">
        <v>204</v>
      </c>
      <c r="B92" s="55" t="s">
        <v>234</v>
      </c>
      <c r="C92" s="56" t="s">
        <v>161</v>
      </c>
      <c r="D92" s="107">
        <v>12097668</v>
      </c>
      <c r="E92" s="58">
        <v>250000</v>
      </c>
      <c r="F92" s="50">
        <f t="shared" si="4"/>
        <v>2.0665139760820019</v>
      </c>
      <c r="G92" s="51">
        <f>D92-E92</f>
        <v>11847668</v>
      </c>
      <c r="H92" s="59"/>
      <c r="I92" s="59"/>
      <c r="J92" s="78"/>
      <c r="K92" s="108"/>
    </row>
    <row r="93" spans="1:11" x14ac:dyDescent="0.25">
      <c r="A93" s="109">
        <v>15</v>
      </c>
      <c r="B93" s="110" t="s">
        <v>323</v>
      </c>
      <c r="C93" s="111" t="s">
        <v>16</v>
      </c>
      <c r="D93" s="112">
        <f>SUM(D94:D96)</f>
        <v>95449188</v>
      </c>
      <c r="E93" s="112">
        <f>SUM(E94:E96)</f>
        <v>6342000</v>
      </c>
      <c r="F93" s="113">
        <f t="shared" si="4"/>
        <v>6.6443729201761252</v>
      </c>
      <c r="G93" s="114">
        <f>SUM(G94:G96)</f>
        <v>89107188</v>
      </c>
      <c r="H93" s="115"/>
      <c r="I93" s="43"/>
      <c r="J93" s="116"/>
      <c r="K93" s="108"/>
    </row>
    <row r="94" spans="1:11" x14ac:dyDescent="0.25">
      <c r="A94" s="54" t="s">
        <v>194</v>
      </c>
      <c r="B94" s="55" t="s">
        <v>195</v>
      </c>
      <c r="C94" s="56" t="s">
        <v>48</v>
      </c>
      <c r="D94" s="57">
        <v>58711363</v>
      </c>
      <c r="E94" s="58">
        <v>2267000</v>
      </c>
      <c r="F94" s="50">
        <f t="shared" si="4"/>
        <v>3.8612627678223035</v>
      </c>
      <c r="G94" s="51">
        <f>D94-E94</f>
        <v>56444363</v>
      </c>
      <c r="H94" s="59"/>
      <c r="I94" s="59"/>
      <c r="J94" s="78"/>
      <c r="K94" s="108"/>
    </row>
    <row r="95" spans="1:11" x14ac:dyDescent="0.25">
      <c r="A95" s="54" t="s">
        <v>196</v>
      </c>
      <c r="B95" s="55" t="s">
        <v>235</v>
      </c>
      <c r="C95" s="56" t="s">
        <v>72</v>
      </c>
      <c r="D95" s="57">
        <v>4261290</v>
      </c>
      <c r="E95" s="58">
        <v>1000000</v>
      </c>
      <c r="F95" s="50">
        <f t="shared" si="4"/>
        <v>23.467072177673899</v>
      </c>
      <c r="G95" s="51">
        <f>D95-E95</f>
        <v>3261290</v>
      </c>
      <c r="H95" s="59"/>
      <c r="I95" s="59"/>
      <c r="J95" s="78"/>
      <c r="K95" s="108"/>
    </row>
    <row r="96" spans="1:11" x14ac:dyDescent="0.25">
      <c r="A96" s="54" t="s">
        <v>200</v>
      </c>
      <c r="B96" s="55" t="s">
        <v>228</v>
      </c>
      <c r="C96" s="56" t="s">
        <v>76</v>
      </c>
      <c r="D96" s="57">
        <v>32476535</v>
      </c>
      <c r="E96" s="58">
        <v>3075000</v>
      </c>
      <c r="F96" s="50">
        <f t="shared" si="4"/>
        <v>9.468374628019891</v>
      </c>
      <c r="G96" s="51">
        <f>D96-E96</f>
        <v>29401535</v>
      </c>
      <c r="H96" s="59"/>
      <c r="I96" s="59"/>
      <c r="J96" s="78"/>
      <c r="K96" s="108"/>
    </row>
    <row r="97" spans="1:11" x14ac:dyDescent="0.25">
      <c r="A97" s="36">
        <v>16</v>
      </c>
      <c r="B97" s="37" t="s">
        <v>324</v>
      </c>
      <c r="C97" s="38" t="s">
        <v>17</v>
      </c>
      <c r="D97" s="39">
        <f>D98</f>
        <v>85260669</v>
      </c>
      <c r="E97" s="39">
        <f>E98</f>
        <v>1050000</v>
      </c>
      <c r="F97" s="41">
        <f t="shared" si="4"/>
        <v>1.2315174303875096</v>
      </c>
      <c r="G97" s="68">
        <f>G98</f>
        <v>84210669</v>
      </c>
      <c r="H97" s="43"/>
      <c r="I97" s="43"/>
      <c r="J97" s="44"/>
      <c r="K97" s="108"/>
    </row>
    <row r="98" spans="1:11" x14ac:dyDescent="0.25">
      <c r="A98" s="70" t="s">
        <v>194</v>
      </c>
      <c r="B98" s="71" t="s">
        <v>197</v>
      </c>
      <c r="C98" s="72" t="s">
        <v>49</v>
      </c>
      <c r="D98" s="73">
        <v>85260669</v>
      </c>
      <c r="E98" s="58">
        <v>1050000</v>
      </c>
      <c r="F98" s="75">
        <f t="shared" si="4"/>
        <v>1.2315174303875096</v>
      </c>
      <c r="G98" s="76">
        <f>D98-E98</f>
        <v>84210669</v>
      </c>
      <c r="H98" s="77"/>
      <c r="I98" s="77"/>
      <c r="J98" s="79"/>
      <c r="K98" s="108"/>
    </row>
    <row r="99" spans="1:11" x14ac:dyDescent="0.25">
      <c r="A99" s="36">
        <v>17</v>
      </c>
      <c r="B99" s="37" t="s">
        <v>325</v>
      </c>
      <c r="C99" s="38" t="s">
        <v>178</v>
      </c>
      <c r="D99" s="39">
        <f>D100</f>
        <v>995404</v>
      </c>
      <c r="E99" s="40">
        <f>E100</f>
        <v>0</v>
      </c>
      <c r="F99" s="41">
        <f t="shared" si="4"/>
        <v>0</v>
      </c>
      <c r="G99" s="68">
        <f>G100</f>
        <v>995404</v>
      </c>
      <c r="H99" s="43"/>
      <c r="I99" s="43"/>
      <c r="J99" s="44"/>
      <c r="K99" s="108"/>
    </row>
    <row r="100" spans="1:11" x14ac:dyDescent="0.25">
      <c r="A100" s="70" t="s">
        <v>194</v>
      </c>
      <c r="B100" s="71" t="s">
        <v>236</v>
      </c>
      <c r="C100" s="72" t="s">
        <v>73</v>
      </c>
      <c r="D100" s="73">
        <v>995404</v>
      </c>
      <c r="E100" s="74">
        <v>0</v>
      </c>
      <c r="F100" s="75">
        <f t="shared" si="4"/>
        <v>0</v>
      </c>
      <c r="G100" s="76">
        <f>D100-E100</f>
        <v>995404</v>
      </c>
      <c r="H100" s="77"/>
      <c r="I100" s="77"/>
      <c r="J100" s="79"/>
      <c r="K100" s="108"/>
    </row>
    <row r="101" spans="1:11" x14ac:dyDescent="0.25">
      <c r="A101" s="36">
        <v>18</v>
      </c>
      <c r="B101" s="37" t="s">
        <v>326</v>
      </c>
      <c r="C101" s="38" t="s">
        <v>18</v>
      </c>
      <c r="D101" s="39">
        <f>SUM(D102:D103)</f>
        <v>85750000</v>
      </c>
      <c r="E101" s="39">
        <f>SUM(E102:E103)</f>
        <v>14650000</v>
      </c>
      <c r="F101" s="41">
        <f t="shared" si="4"/>
        <v>17.084548104956269</v>
      </c>
      <c r="G101" s="68">
        <f>SUM(G102:G103)</f>
        <v>71100000</v>
      </c>
      <c r="H101" s="43"/>
      <c r="I101" s="43"/>
      <c r="J101" s="44"/>
      <c r="K101" s="108"/>
    </row>
    <row r="102" spans="1:11" x14ac:dyDescent="0.25">
      <c r="A102" s="54" t="s">
        <v>194</v>
      </c>
      <c r="B102" s="55" t="s">
        <v>237</v>
      </c>
      <c r="C102" s="56" t="s">
        <v>63</v>
      </c>
      <c r="D102" s="57">
        <v>45750000</v>
      </c>
      <c r="E102" s="58">
        <v>2650000</v>
      </c>
      <c r="F102" s="50">
        <f t="shared" si="4"/>
        <v>5.7923497267759565</v>
      </c>
      <c r="G102" s="51">
        <f>D102-E102</f>
        <v>43100000</v>
      </c>
      <c r="H102" s="59"/>
      <c r="I102" s="59"/>
      <c r="J102" s="117"/>
      <c r="K102" s="108"/>
    </row>
    <row r="103" spans="1:11" x14ac:dyDescent="0.25">
      <c r="A103" s="70" t="s">
        <v>196</v>
      </c>
      <c r="B103" s="71" t="s">
        <v>231</v>
      </c>
      <c r="C103" s="72" t="s">
        <v>64</v>
      </c>
      <c r="D103" s="73">
        <v>40000000</v>
      </c>
      <c r="E103" s="58">
        <v>12000000</v>
      </c>
      <c r="F103" s="75">
        <f t="shared" si="4"/>
        <v>30</v>
      </c>
      <c r="G103" s="76">
        <f>D103-E103</f>
        <v>28000000</v>
      </c>
      <c r="H103" s="77"/>
      <c r="I103" s="77"/>
      <c r="J103" s="79"/>
      <c r="K103" s="108"/>
    </row>
    <row r="104" spans="1:11" x14ac:dyDescent="0.25">
      <c r="A104" s="36">
        <v>19</v>
      </c>
      <c r="B104" s="37" t="s">
        <v>327</v>
      </c>
      <c r="C104" s="38" t="s">
        <v>19</v>
      </c>
      <c r="D104" s="39">
        <f>SUM(D105:D106)</f>
        <v>355100000</v>
      </c>
      <c r="E104" s="39">
        <f>SUM(E105:E106)</f>
        <v>20988290</v>
      </c>
      <c r="F104" s="41">
        <f t="shared" si="4"/>
        <v>5.9105294283300474</v>
      </c>
      <c r="G104" s="68">
        <f>SUM(G105:G106)</f>
        <v>334111710</v>
      </c>
      <c r="H104" s="43"/>
      <c r="I104" s="43"/>
      <c r="J104" s="44"/>
      <c r="K104" s="108"/>
    </row>
    <row r="105" spans="1:11" x14ac:dyDescent="0.25">
      <c r="A105" s="54" t="s">
        <v>194</v>
      </c>
      <c r="B105" s="55" t="s">
        <v>225</v>
      </c>
      <c r="C105" s="56" t="s">
        <v>74</v>
      </c>
      <c r="D105" s="57">
        <v>331475000</v>
      </c>
      <c r="E105" s="58">
        <v>16788290</v>
      </c>
      <c r="F105" s="50">
        <f t="shared" si="4"/>
        <v>5.0647228297760014</v>
      </c>
      <c r="G105" s="51">
        <f>D105-E105</f>
        <v>314686710</v>
      </c>
      <c r="H105" s="59"/>
      <c r="I105" s="59"/>
      <c r="J105" s="78"/>
      <c r="K105" s="108"/>
    </row>
    <row r="106" spans="1:11" x14ac:dyDescent="0.25">
      <c r="A106" s="70" t="s">
        <v>196</v>
      </c>
      <c r="B106" s="71" t="s">
        <v>238</v>
      </c>
      <c r="C106" s="72" t="s">
        <v>68</v>
      </c>
      <c r="D106" s="73">
        <v>23625000</v>
      </c>
      <c r="E106" s="58">
        <v>4200000</v>
      </c>
      <c r="F106" s="75">
        <f t="shared" si="4"/>
        <v>17.777777777777779</v>
      </c>
      <c r="G106" s="76">
        <f>D106-E106</f>
        <v>19425000</v>
      </c>
      <c r="H106" s="77"/>
      <c r="I106" s="77"/>
      <c r="J106" s="79"/>
      <c r="K106" s="108"/>
    </row>
    <row r="107" spans="1:11" ht="30" x14ac:dyDescent="0.25">
      <c r="A107" s="36">
        <v>20</v>
      </c>
      <c r="B107" s="37" t="s">
        <v>328</v>
      </c>
      <c r="C107" s="38" t="s">
        <v>20</v>
      </c>
      <c r="D107" s="39">
        <f>SUM(D108:D110)</f>
        <v>198091734</v>
      </c>
      <c r="E107" s="40">
        <f>SUM(E108:E110)</f>
        <v>0</v>
      </c>
      <c r="F107" s="41">
        <f t="shared" si="4"/>
        <v>0</v>
      </c>
      <c r="G107" s="68">
        <f>SUM(G108:G110)</f>
        <v>198091734</v>
      </c>
      <c r="H107" s="43"/>
      <c r="I107" s="43"/>
      <c r="J107" s="44"/>
      <c r="K107" s="108"/>
    </row>
    <row r="108" spans="1:11" x14ac:dyDescent="0.25">
      <c r="A108" s="54" t="s">
        <v>194</v>
      </c>
      <c r="B108" s="55" t="s">
        <v>461</v>
      </c>
      <c r="C108" s="56" t="s">
        <v>462</v>
      </c>
      <c r="D108" s="57">
        <v>7246720</v>
      </c>
      <c r="E108" s="58">
        <v>0</v>
      </c>
      <c r="F108" s="50">
        <v>0</v>
      </c>
      <c r="G108" s="51">
        <f>D108-E108</f>
        <v>7246720</v>
      </c>
      <c r="H108" s="59"/>
      <c r="I108" s="59"/>
      <c r="J108" s="78"/>
      <c r="K108" s="108"/>
    </row>
    <row r="109" spans="1:11" x14ac:dyDescent="0.25">
      <c r="A109" s="54" t="s">
        <v>196</v>
      </c>
      <c r="B109" s="55" t="s">
        <v>239</v>
      </c>
      <c r="C109" s="56" t="s">
        <v>77</v>
      </c>
      <c r="D109" s="57">
        <v>157784314</v>
      </c>
      <c r="E109" s="58">
        <v>0</v>
      </c>
      <c r="F109" s="50">
        <f>E109/D109*100</f>
        <v>0</v>
      </c>
      <c r="G109" s="51">
        <f>D109-E109</f>
        <v>157784314</v>
      </c>
      <c r="H109" s="59"/>
      <c r="I109" s="59"/>
      <c r="J109" s="78"/>
      <c r="K109" s="108"/>
    </row>
    <row r="110" spans="1:11" x14ac:dyDescent="0.25">
      <c r="A110" s="70" t="s">
        <v>200</v>
      </c>
      <c r="B110" s="71" t="s">
        <v>303</v>
      </c>
      <c r="C110" s="72" t="s">
        <v>304</v>
      </c>
      <c r="D110" s="73">
        <v>33060700</v>
      </c>
      <c r="E110" s="300">
        <v>0</v>
      </c>
      <c r="F110" s="75">
        <v>0</v>
      </c>
      <c r="G110" s="76">
        <f>D110-E110</f>
        <v>33060700</v>
      </c>
      <c r="H110" s="77"/>
      <c r="I110" s="77"/>
      <c r="J110" s="79"/>
      <c r="K110" s="108"/>
    </row>
    <row r="111" spans="1:11" ht="30" x14ac:dyDescent="0.25">
      <c r="A111" s="91" t="s">
        <v>114</v>
      </c>
      <c r="B111" s="92" t="s">
        <v>139</v>
      </c>
      <c r="C111" s="93" t="s">
        <v>179</v>
      </c>
      <c r="D111" s="94">
        <f>D112</f>
        <v>182340788</v>
      </c>
      <c r="E111" s="95">
        <f>E112</f>
        <v>0</v>
      </c>
      <c r="F111" s="96">
        <f>E111/D111*100</f>
        <v>0</v>
      </c>
      <c r="G111" s="97">
        <f>G112</f>
        <v>182340788</v>
      </c>
      <c r="H111" s="118"/>
      <c r="I111" s="118"/>
      <c r="J111" s="119"/>
      <c r="K111" s="108"/>
    </row>
    <row r="112" spans="1:11" x14ac:dyDescent="0.25">
      <c r="A112" s="36">
        <v>21</v>
      </c>
      <c r="B112" s="37" t="s">
        <v>329</v>
      </c>
      <c r="C112" s="38" t="s">
        <v>21</v>
      </c>
      <c r="D112" s="39">
        <f>SUM(D113:D116)</f>
        <v>182340788</v>
      </c>
      <c r="E112" s="40">
        <f>SUM(E113:E116)</f>
        <v>0</v>
      </c>
      <c r="F112" s="41">
        <f>E112/D112*100</f>
        <v>0</v>
      </c>
      <c r="G112" s="68">
        <f>SUM(G113:G116)</f>
        <v>182340788</v>
      </c>
      <c r="H112" s="120"/>
      <c r="I112" s="43"/>
      <c r="J112" s="44"/>
      <c r="K112" s="108"/>
    </row>
    <row r="113" spans="1:11" x14ac:dyDescent="0.25">
      <c r="A113" s="54" t="s">
        <v>194</v>
      </c>
      <c r="B113" s="55" t="s">
        <v>465</v>
      </c>
      <c r="C113" s="56" t="s">
        <v>78</v>
      </c>
      <c r="D113" s="57">
        <v>38383800</v>
      </c>
      <c r="E113" s="58">
        <v>0</v>
      </c>
      <c r="F113" s="50">
        <f>E113/D113*100</f>
        <v>0</v>
      </c>
      <c r="G113" s="51">
        <f>D113-E113</f>
        <v>38383800</v>
      </c>
      <c r="H113" s="59"/>
      <c r="I113" s="59"/>
      <c r="J113" s="78"/>
      <c r="K113" s="108"/>
    </row>
    <row r="114" spans="1:11" x14ac:dyDescent="0.25">
      <c r="A114" s="54" t="s">
        <v>196</v>
      </c>
      <c r="B114" s="55" t="s">
        <v>464</v>
      </c>
      <c r="C114" s="56" t="s">
        <v>462</v>
      </c>
      <c r="D114" s="57">
        <v>14770393</v>
      </c>
      <c r="E114" s="58">
        <v>0</v>
      </c>
      <c r="F114" s="50">
        <f>E114/D114*100</f>
        <v>0</v>
      </c>
      <c r="G114" s="51">
        <f>D114-E114</f>
        <v>14770393</v>
      </c>
      <c r="H114" s="59"/>
      <c r="I114" s="59"/>
      <c r="J114" s="78"/>
      <c r="K114" s="108"/>
    </row>
    <row r="115" spans="1:11" x14ac:dyDescent="0.25">
      <c r="A115" s="54" t="s">
        <v>200</v>
      </c>
      <c r="B115" s="55" t="s">
        <v>463</v>
      </c>
      <c r="C115" s="56" t="s">
        <v>466</v>
      </c>
      <c r="D115" s="57">
        <v>49821595</v>
      </c>
      <c r="E115" s="58">
        <v>0</v>
      </c>
      <c r="F115" s="50">
        <f>E115/D115*100</f>
        <v>0</v>
      </c>
      <c r="G115" s="51">
        <f>D115-E115</f>
        <v>49821595</v>
      </c>
      <c r="H115" s="121"/>
      <c r="I115" s="121"/>
      <c r="J115" s="122"/>
      <c r="K115" s="108"/>
    </row>
    <row r="116" spans="1:11" x14ac:dyDescent="0.25">
      <c r="A116" s="54" t="s">
        <v>202</v>
      </c>
      <c r="B116" s="55" t="s">
        <v>468</v>
      </c>
      <c r="C116" s="56" t="s">
        <v>467</v>
      </c>
      <c r="D116" s="57">
        <v>79365000</v>
      </c>
      <c r="E116" s="58">
        <v>0</v>
      </c>
      <c r="F116" s="50">
        <v>0</v>
      </c>
      <c r="G116" s="51">
        <f>D116-E116</f>
        <v>79365000</v>
      </c>
      <c r="H116" s="121"/>
      <c r="I116" s="121"/>
      <c r="J116" s="122"/>
      <c r="K116" s="108"/>
    </row>
    <row r="117" spans="1:11" x14ac:dyDescent="0.25">
      <c r="A117" s="123" t="s">
        <v>115</v>
      </c>
      <c r="B117" s="124" t="s">
        <v>192</v>
      </c>
      <c r="C117" s="125" t="s">
        <v>180</v>
      </c>
      <c r="D117" s="126">
        <f>D118+D124+D135</f>
        <v>2383470223</v>
      </c>
      <c r="E117" s="127">
        <f>E118+E124+E135</f>
        <v>478851333</v>
      </c>
      <c r="F117" s="128">
        <f t="shared" ref="F117:F177" si="6">E117/D117*100</f>
        <v>20.090510398627288</v>
      </c>
      <c r="G117" s="129">
        <f>G118+G124+G135</f>
        <v>1904618890</v>
      </c>
      <c r="H117" s="130"/>
      <c r="I117" s="130"/>
      <c r="J117" s="131"/>
      <c r="K117" s="108"/>
    </row>
    <row r="118" spans="1:11" x14ac:dyDescent="0.25">
      <c r="A118" s="109">
        <v>22</v>
      </c>
      <c r="B118" s="110" t="s">
        <v>330</v>
      </c>
      <c r="C118" s="111" t="s">
        <v>22</v>
      </c>
      <c r="D118" s="112">
        <f>SUM(D119:D123)</f>
        <v>654116904</v>
      </c>
      <c r="E118" s="112">
        <f>SUM(E119:E123)</f>
        <v>109623569</v>
      </c>
      <c r="F118" s="113">
        <f t="shared" si="6"/>
        <v>16.759017895675722</v>
      </c>
      <c r="G118" s="114">
        <f>SUM(G119:G123)</f>
        <v>544493335</v>
      </c>
      <c r="H118" s="132"/>
      <c r="I118" s="43"/>
      <c r="J118" s="116"/>
      <c r="K118" s="108"/>
    </row>
    <row r="119" spans="1:11" x14ac:dyDescent="0.25">
      <c r="A119" s="54" t="s">
        <v>194</v>
      </c>
      <c r="B119" s="55" t="s">
        <v>241</v>
      </c>
      <c r="C119" s="56" t="s">
        <v>79</v>
      </c>
      <c r="D119" s="57">
        <v>13421304</v>
      </c>
      <c r="E119" s="58">
        <v>1578229</v>
      </c>
      <c r="F119" s="50">
        <f t="shared" si="6"/>
        <v>11.759133091687664</v>
      </c>
      <c r="G119" s="51">
        <f>D119-E119</f>
        <v>11843075</v>
      </c>
      <c r="H119" s="59"/>
      <c r="I119" s="59"/>
      <c r="J119" s="78"/>
      <c r="K119" s="108"/>
    </row>
    <row r="120" spans="1:11" x14ac:dyDescent="0.25">
      <c r="A120" s="54" t="s">
        <v>196</v>
      </c>
      <c r="B120" s="55" t="s">
        <v>242</v>
      </c>
      <c r="C120" s="56" t="s">
        <v>80</v>
      </c>
      <c r="D120" s="57">
        <v>9444000</v>
      </c>
      <c r="E120" s="58">
        <v>645000</v>
      </c>
      <c r="F120" s="50">
        <f t="shared" si="6"/>
        <v>6.8297331639135956</v>
      </c>
      <c r="G120" s="51">
        <f>D120-E120</f>
        <v>8799000</v>
      </c>
      <c r="H120" s="59"/>
      <c r="I120" s="59"/>
      <c r="J120" s="78"/>
      <c r="K120" s="108"/>
    </row>
    <row r="121" spans="1:11" x14ac:dyDescent="0.25">
      <c r="A121" s="54" t="s">
        <v>200</v>
      </c>
      <c r="B121" s="55" t="s">
        <v>243</v>
      </c>
      <c r="C121" s="56" t="s">
        <v>81</v>
      </c>
      <c r="D121" s="57">
        <v>579171600</v>
      </c>
      <c r="E121" s="58">
        <v>103738702</v>
      </c>
      <c r="F121" s="50">
        <f t="shared" si="6"/>
        <v>17.911565760475824</v>
      </c>
      <c r="G121" s="51">
        <f>D121-E121</f>
        <v>475432898</v>
      </c>
      <c r="H121" s="59"/>
      <c r="I121" s="59"/>
      <c r="J121" s="78"/>
      <c r="K121" s="108"/>
    </row>
    <row r="122" spans="1:11" x14ac:dyDescent="0.25">
      <c r="A122" s="81" t="s">
        <v>202</v>
      </c>
      <c r="B122" s="82" t="s">
        <v>244</v>
      </c>
      <c r="C122" s="83" t="s">
        <v>82</v>
      </c>
      <c r="D122" s="84">
        <v>14280000</v>
      </c>
      <c r="E122" s="58">
        <v>2380000</v>
      </c>
      <c r="F122" s="50">
        <f t="shared" si="6"/>
        <v>16.666666666666664</v>
      </c>
      <c r="G122" s="51">
        <f>D122-E122</f>
        <v>11900000</v>
      </c>
      <c r="H122" s="88"/>
      <c r="I122" s="88"/>
      <c r="J122" s="89"/>
      <c r="K122" s="108"/>
    </row>
    <row r="123" spans="1:11" x14ac:dyDescent="0.25">
      <c r="A123" s="70" t="s">
        <v>204</v>
      </c>
      <c r="B123" s="71" t="s">
        <v>245</v>
      </c>
      <c r="C123" s="72" t="s">
        <v>83</v>
      </c>
      <c r="D123" s="73">
        <v>37800000</v>
      </c>
      <c r="E123" s="58">
        <v>1281638</v>
      </c>
      <c r="F123" s="75">
        <f t="shared" si="6"/>
        <v>3.3905767195767198</v>
      </c>
      <c r="G123" s="76">
        <f>D123-E123</f>
        <v>36518362</v>
      </c>
      <c r="H123" s="77"/>
      <c r="I123" s="77"/>
      <c r="J123" s="79"/>
      <c r="K123" s="108"/>
    </row>
    <row r="124" spans="1:11" x14ac:dyDescent="0.25">
      <c r="A124" s="36">
        <v>23</v>
      </c>
      <c r="B124" s="37" t="s">
        <v>331</v>
      </c>
      <c r="C124" s="38" t="s">
        <v>23</v>
      </c>
      <c r="D124" s="39">
        <f>SUM(D125:D134)</f>
        <v>248734007</v>
      </c>
      <c r="E124" s="39">
        <f>SUM(E125:E134)</f>
        <v>21980000</v>
      </c>
      <c r="F124" s="42">
        <f t="shared" si="6"/>
        <v>8.8367490497590051</v>
      </c>
      <c r="G124" s="133">
        <f>SUM(G125:G134)</f>
        <v>226754007</v>
      </c>
      <c r="H124" s="134"/>
      <c r="I124" s="43"/>
      <c r="J124" s="44"/>
      <c r="K124" s="108"/>
    </row>
    <row r="125" spans="1:11" x14ac:dyDescent="0.25">
      <c r="A125" s="54" t="s">
        <v>194</v>
      </c>
      <c r="B125" s="55" t="s">
        <v>362</v>
      </c>
      <c r="C125" s="56" t="s">
        <v>363</v>
      </c>
      <c r="D125" s="57">
        <v>1316349</v>
      </c>
      <c r="E125" s="58">
        <v>0</v>
      </c>
      <c r="F125" s="50">
        <f t="shared" si="6"/>
        <v>0</v>
      </c>
      <c r="G125" s="51">
        <f t="shared" ref="G125:G134" si="7">D125-E125</f>
        <v>1316349</v>
      </c>
      <c r="H125" s="59"/>
      <c r="I125" s="59"/>
      <c r="J125" s="78"/>
      <c r="K125" s="108"/>
    </row>
    <row r="126" spans="1:11" ht="30" x14ac:dyDescent="0.25">
      <c r="A126" s="54" t="s">
        <v>196</v>
      </c>
      <c r="B126" s="55" t="s">
        <v>470</v>
      </c>
      <c r="C126" s="56" t="s">
        <v>469</v>
      </c>
      <c r="D126" s="57">
        <v>18789999</v>
      </c>
      <c r="E126" s="58">
        <v>0</v>
      </c>
      <c r="F126" s="50">
        <f t="shared" si="6"/>
        <v>0</v>
      </c>
      <c r="G126" s="51">
        <f t="shared" si="7"/>
        <v>18789999</v>
      </c>
      <c r="H126" s="121"/>
      <c r="I126" s="121"/>
      <c r="J126" s="122"/>
      <c r="K126" s="108"/>
    </row>
    <row r="127" spans="1:11" ht="30" x14ac:dyDescent="0.25">
      <c r="A127" s="54" t="s">
        <v>200</v>
      </c>
      <c r="B127" s="55" t="s">
        <v>246</v>
      </c>
      <c r="C127" s="56" t="s">
        <v>149</v>
      </c>
      <c r="D127" s="57">
        <v>27119309</v>
      </c>
      <c r="E127" s="58">
        <v>0</v>
      </c>
      <c r="F127" s="50">
        <f t="shared" si="6"/>
        <v>0</v>
      </c>
      <c r="G127" s="51">
        <f t="shared" si="7"/>
        <v>27119309</v>
      </c>
      <c r="H127" s="106"/>
      <c r="I127" s="106"/>
      <c r="J127" s="78"/>
      <c r="K127" s="108"/>
    </row>
    <row r="128" spans="1:11" ht="30" x14ac:dyDescent="0.25">
      <c r="A128" s="54" t="s">
        <v>202</v>
      </c>
      <c r="B128" s="55" t="s">
        <v>247</v>
      </c>
      <c r="C128" s="56" t="s">
        <v>84</v>
      </c>
      <c r="D128" s="57">
        <v>27505278</v>
      </c>
      <c r="E128" s="58">
        <v>10250000</v>
      </c>
      <c r="F128" s="50">
        <f t="shared" si="6"/>
        <v>37.265574992552338</v>
      </c>
      <c r="G128" s="51">
        <f t="shared" si="7"/>
        <v>17255278</v>
      </c>
      <c r="H128" s="59"/>
      <c r="I128" s="59"/>
      <c r="J128" s="78"/>
      <c r="K128" s="108"/>
    </row>
    <row r="129" spans="1:11" ht="30" x14ac:dyDescent="0.25">
      <c r="A129" s="54" t="s">
        <v>204</v>
      </c>
      <c r="B129" s="55" t="s">
        <v>248</v>
      </c>
      <c r="C129" s="56" t="s">
        <v>86</v>
      </c>
      <c r="D129" s="57">
        <v>62158912</v>
      </c>
      <c r="E129" s="58">
        <v>0</v>
      </c>
      <c r="F129" s="50">
        <f t="shared" si="6"/>
        <v>0</v>
      </c>
      <c r="G129" s="51">
        <f t="shared" si="7"/>
        <v>62158912</v>
      </c>
      <c r="H129" s="59"/>
      <c r="I129" s="59"/>
      <c r="J129" s="78"/>
      <c r="K129" s="108"/>
    </row>
    <row r="130" spans="1:11" ht="30" x14ac:dyDescent="0.25">
      <c r="A130" s="54" t="s">
        <v>206</v>
      </c>
      <c r="B130" s="55" t="s">
        <v>233</v>
      </c>
      <c r="C130" s="56" t="s">
        <v>85</v>
      </c>
      <c r="D130" s="57">
        <v>2466198</v>
      </c>
      <c r="E130" s="58">
        <v>0</v>
      </c>
      <c r="F130" s="50">
        <f t="shared" si="6"/>
        <v>0</v>
      </c>
      <c r="G130" s="51">
        <f t="shared" si="7"/>
        <v>2466198</v>
      </c>
      <c r="H130" s="59"/>
      <c r="I130" s="59"/>
      <c r="J130" s="78"/>
      <c r="K130" s="108"/>
    </row>
    <row r="131" spans="1:11" ht="30" x14ac:dyDescent="0.25">
      <c r="A131" s="54" t="s">
        <v>208</v>
      </c>
      <c r="B131" s="55" t="s">
        <v>249</v>
      </c>
      <c r="C131" s="56" t="s">
        <v>87</v>
      </c>
      <c r="D131" s="57">
        <v>7265261</v>
      </c>
      <c r="E131" s="58">
        <v>1120000</v>
      </c>
      <c r="F131" s="50">
        <f t="shared" si="6"/>
        <v>15.4158260797513</v>
      </c>
      <c r="G131" s="51">
        <f t="shared" si="7"/>
        <v>6145261</v>
      </c>
      <c r="H131" s="59"/>
      <c r="I131" s="59"/>
      <c r="J131" s="78"/>
      <c r="K131" s="108"/>
    </row>
    <row r="132" spans="1:11" ht="30" x14ac:dyDescent="0.25">
      <c r="A132" s="54" t="s">
        <v>210</v>
      </c>
      <c r="B132" s="55" t="s">
        <v>250</v>
      </c>
      <c r="C132" s="56" t="s">
        <v>150</v>
      </c>
      <c r="D132" s="57">
        <v>2018180</v>
      </c>
      <c r="E132" s="58">
        <v>0</v>
      </c>
      <c r="F132" s="50">
        <f t="shared" si="6"/>
        <v>0</v>
      </c>
      <c r="G132" s="51">
        <f t="shared" si="7"/>
        <v>2018180</v>
      </c>
      <c r="H132" s="106"/>
      <c r="I132" s="106"/>
      <c r="J132" s="78"/>
      <c r="K132" s="108"/>
    </row>
    <row r="133" spans="1:11" ht="30" x14ac:dyDescent="0.25">
      <c r="A133" s="54" t="s">
        <v>212</v>
      </c>
      <c r="B133" s="55" t="s">
        <v>471</v>
      </c>
      <c r="C133" s="56" t="s">
        <v>364</v>
      </c>
      <c r="D133" s="57">
        <v>49640026</v>
      </c>
      <c r="E133" s="58">
        <v>10610000</v>
      </c>
      <c r="F133" s="50">
        <f t="shared" si="6"/>
        <v>21.373880827540258</v>
      </c>
      <c r="G133" s="51">
        <f t="shared" si="7"/>
        <v>39030026</v>
      </c>
      <c r="H133" s="59"/>
      <c r="I133" s="59"/>
      <c r="J133" s="78"/>
      <c r="K133" s="108"/>
    </row>
    <row r="134" spans="1:11" ht="30" x14ac:dyDescent="0.25">
      <c r="A134" s="54" t="s">
        <v>214</v>
      </c>
      <c r="B134" s="55" t="s">
        <v>365</v>
      </c>
      <c r="C134" s="56" t="s">
        <v>366</v>
      </c>
      <c r="D134" s="57">
        <v>50454495</v>
      </c>
      <c r="E134" s="58">
        <v>0</v>
      </c>
      <c r="F134" s="50">
        <f t="shared" si="6"/>
        <v>0</v>
      </c>
      <c r="G134" s="51">
        <f t="shared" si="7"/>
        <v>50454495</v>
      </c>
      <c r="H134" s="59"/>
      <c r="I134" s="59"/>
      <c r="J134" s="78"/>
      <c r="K134" s="108"/>
    </row>
    <row r="135" spans="1:11" x14ac:dyDescent="0.25">
      <c r="A135" s="36">
        <v>24</v>
      </c>
      <c r="B135" s="37" t="s">
        <v>332</v>
      </c>
      <c r="C135" s="38" t="s">
        <v>24</v>
      </c>
      <c r="D135" s="39">
        <f>SUM(D136:D143)</f>
        <v>1480619312</v>
      </c>
      <c r="E135" s="39">
        <f>SUM(E136:E143)</f>
        <v>347247764</v>
      </c>
      <c r="F135" s="41">
        <f t="shared" si="6"/>
        <v>23.452872807051431</v>
      </c>
      <c r="G135" s="68">
        <f>SUM(G136:G143)</f>
        <v>1133371548</v>
      </c>
      <c r="H135" s="120"/>
      <c r="I135" s="43"/>
      <c r="J135" s="44"/>
      <c r="K135" s="108"/>
    </row>
    <row r="136" spans="1:11" x14ac:dyDescent="0.25">
      <c r="A136" s="54" t="s">
        <v>194</v>
      </c>
      <c r="B136" s="55" t="s">
        <v>272</v>
      </c>
      <c r="C136" s="56" t="s">
        <v>157</v>
      </c>
      <c r="D136" s="57">
        <v>1088520000</v>
      </c>
      <c r="E136" s="58">
        <v>282944592</v>
      </c>
      <c r="F136" s="50">
        <f t="shared" si="6"/>
        <v>25.99351339433359</v>
      </c>
      <c r="G136" s="51">
        <f t="shared" ref="G136:G142" si="8">D136-E136</f>
        <v>805575408</v>
      </c>
      <c r="H136" s="59"/>
      <c r="I136" s="59"/>
      <c r="J136" s="78"/>
      <c r="K136" s="108"/>
    </row>
    <row r="137" spans="1:11" x14ac:dyDescent="0.25">
      <c r="A137" s="54" t="s">
        <v>200</v>
      </c>
      <c r="B137" s="55" t="s">
        <v>256</v>
      </c>
      <c r="C137" s="56" t="s">
        <v>89</v>
      </c>
      <c r="D137" s="57">
        <v>173628000</v>
      </c>
      <c r="E137" s="58">
        <v>28938000</v>
      </c>
      <c r="F137" s="50">
        <f t="shared" si="6"/>
        <v>16.666666666666664</v>
      </c>
      <c r="G137" s="51">
        <f t="shared" si="8"/>
        <v>144690000</v>
      </c>
      <c r="H137" s="59"/>
      <c r="I137" s="59"/>
      <c r="J137" s="78"/>
      <c r="K137" s="108"/>
    </row>
    <row r="138" spans="1:11" x14ac:dyDescent="0.25">
      <c r="A138" s="54" t="s">
        <v>202</v>
      </c>
      <c r="B138" s="55" t="s">
        <v>257</v>
      </c>
      <c r="C138" s="56" t="s">
        <v>90</v>
      </c>
      <c r="D138" s="57">
        <v>115752000</v>
      </c>
      <c r="E138" s="58">
        <v>19292000</v>
      </c>
      <c r="F138" s="50">
        <f t="shared" si="6"/>
        <v>16.666666666666664</v>
      </c>
      <c r="G138" s="51">
        <f t="shared" si="8"/>
        <v>96460000</v>
      </c>
      <c r="H138" s="59"/>
      <c r="I138" s="59"/>
      <c r="J138" s="78"/>
      <c r="K138" s="108"/>
    </row>
    <row r="139" spans="1:11" x14ac:dyDescent="0.25">
      <c r="A139" s="54" t="s">
        <v>206</v>
      </c>
      <c r="B139" s="55" t="s">
        <v>258</v>
      </c>
      <c r="C139" s="56" t="s">
        <v>91</v>
      </c>
      <c r="D139" s="57">
        <v>40549440</v>
      </c>
      <c r="E139" s="58">
        <v>11317832</v>
      </c>
      <c r="F139" s="50">
        <f t="shared" si="6"/>
        <v>27.911191868494363</v>
      </c>
      <c r="G139" s="51">
        <f t="shared" si="8"/>
        <v>29231608</v>
      </c>
      <c r="H139" s="59"/>
      <c r="I139" s="59"/>
      <c r="J139" s="78"/>
      <c r="K139" s="108"/>
    </row>
    <row r="140" spans="1:11" x14ac:dyDescent="0.25">
      <c r="A140" s="81" t="s">
        <v>208</v>
      </c>
      <c r="B140" s="82" t="s">
        <v>259</v>
      </c>
      <c r="C140" s="83" t="s">
        <v>92</v>
      </c>
      <c r="D140" s="84">
        <v>2433080</v>
      </c>
      <c r="E140" s="58">
        <v>679094</v>
      </c>
      <c r="F140" s="50">
        <f t="shared" si="6"/>
        <v>27.910878392818976</v>
      </c>
      <c r="G140" s="51">
        <f t="shared" si="8"/>
        <v>1753986</v>
      </c>
      <c r="H140" s="59"/>
      <c r="I140" s="59"/>
      <c r="J140" s="78"/>
      <c r="K140" s="108"/>
    </row>
    <row r="141" spans="1:11" x14ac:dyDescent="0.25">
      <c r="A141" s="301" t="s">
        <v>210</v>
      </c>
      <c r="B141" s="302" t="s">
        <v>260</v>
      </c>
      <c r="C141" s="303" t="s">
        <v>93</v>
      </c>
      <c r="D141" s="304">
        <v>3041208</v>
      </c>
      <c r="E141" s="58">
        <v>848864</v>
      </c>
      <c r="F141" s="50">
        <f t="shared" si="6"/>
        <v>27.912066520935102</v>
      </c>
      <c r="G141" s="51">
        <f t="shared" si="8"/>
        <v>2192344</v>
      </c>
      <c r="H141" s="59"/>
      <c r="I141" s="59"/>
      <c r="J141" s="78"/>
      <c r="K141" s="108"/>
    </row>
    <row r="142" spans="1:11" x14ac:dyDescent="0.25">
      <c r="A142" s="305"/>
      <c r="B142" s="60" t="s">
        <v>472</v>
      </c>
      <c r="C142" s="61" t="s">
        <v>473</v>
      </c>
      <c r="D142" s="62">
        <v>4304136</v>
      </c>
      <c r="E142" s="58">
        <v>3227382</v>
      </c>
      <c r="F142" s="50">
        <f t="shared" si="6"/>
        <v>74.983271904047641</v>
      </c>
      <c r="G142" s="51">
        <f t="shared" si="8"/>
        <v>1076754</v>
      </c>
      <c r="H142" s="88"/>
      <c r="I142" s="88"/>
      <c r="J142" s="89"/>
      <c r="K142" s="108"/>
    </row>
    <row r="143" spans="1:11" ht="30" x14ac:dyDescent="0.25">
      <c r="A143" s="135" t="s">
        <v>210</v>
      </c>
      <c r="B143" s="136" t="s">
        <v>290</v>
      </c>
      <c r="C143" s="137" t="s">
        <v>104</v>
      </c>
      <c r="D143" s="138">
        <v>52391448</v>
      </c>
      <c r="E143" s="58">
        <v>0</v>
      </c>
      <c r="F143" s="139">
        <f t="shared" si="6"/>
        <v>0</v>
      </c>
      <c r="G143" s="140">
        <f>D143-E143</f>
        <v>52391448</v>
      </c>
      <c r="H143" s="141"/>
      <c r="I143" s="141"/>
      <c r="J143" s="142"/>
      <c r="K143" s="108"/>
    </row>
    <row r="144" spans="1:11" ht="30" x14ac:dyDescent="0.25">
      <c r="A144" s="123" t="s">
        <v>116</v>
      </c>
      <c r="B144" s="124" t="s">
        <v>140</v>
      </c>
      <c r="C144" s="125" t="s">
        <v>181</v>
      </c>
      <c r="D144" s="126">
        <f>D145+D147+D151+D153</f>
        <v>1026784786</v>
      </c>
      <c r="E144" s="127">
        <f>E145+E147+E151+E153</f>
        <v>185174523</v>
      </c>
      <c r="F144" s="128">
        <f t="shared" si="6"/>
        <v>18.034404631312874</v>
      </c>
      <c r="G144" s="129">
        <f>G145+G147+G151+G153</f>
        <v>841610263</v>
      </c>
      <c r="H144" s="130"/>
      <c r="I144" s="130"/>
      <c r="J144" s="131"/>
      <c r="K144" s="108"/>
    </row>
    <row r="145" spans="1:12" ht="30" x14ac:dyDescent="0.25">
      <c r="A145" s="109">
        <v>25</v>
      </c>
      <c r="B145" s="110" t="s">
        <v>333</v>
      </c>
      <c r="C145" s="111" t="s">
        <v>182</v>
      </c>
      <c r="D145" s="112">
        <f>D146</f>
        <v>43959999</v>
      </c>
      <c r="E145" s="112">
        <f>E146</f>
        <v>11993283</v>
      </c>
      <c r="F145" s="113">
        <f t="shared" si="6"/>
        <v>27.282264041907734</v>
      </c>
      <c r="G145" s="114">
        <f>G146</f>
        <v>31966716</v>
      </c>
      <c r="H145" s="132"/>
      <c r="I145" s="43"/>
      <c r="J145" s="116"/>
      <c r="K145" s="108"/>
    </row>
    <row r="146" spans="1:12" ht="30" x14ac:dyDescent="0.25">
      <c r="A146" s="70" t="s">
        <v>194</v>
      </c>
      <c r="B146" s="71" t="s">
        <v>261</v>
      </c>
      <c r="C146" s="72" t="s">
        <v>94</v>
      </c>
      <c r="D146" s="73">
        <v>43959999</v>
      </c>
      <c r="E146" s="58">
        <v>11993283</v>
      </c>
      <c r="F146" s="75">
        <f t="shared" si="6"/>
        <v>27.282264041907734</v>
      </c>
      <c r="G146" s="76">
        <f>D146-E146</f>
        <v>31966716</v>
      </c>
      <c r="H146" s="77"/>
      <c r="I146" s="77"/>
      <c r="J146" s="79"/>
      <c r="K146" s="108"/>
    </row>
    <row r="147" spans="1:12" s="103" customFormat="1" ht="30" x14ac:dyDescent="0.25">
      <c r="A147" s="36">
        <v>26</v>
      </c>
      <c r="B147" s="37" t="s">
        <v>334</v>
      </c>
      <c r="C147" s="38" t="s">
        <v>183</v>
      </c>
      <c r="D147" s="39">
        <f>SUM(D148:D150)</f>
        <v>387108164</v>
      </c>
      <c r="E147" s="39">
        <f>SUM(E148:E150)</f>
        <v>53631000</v>
      </c>
      <c r="F147" s="41">
        <f t="shared" si="6"/>
        <v>13.854267356655386</v>
      </c>
      <c r="G147" s="68">
        <f>SUM(G148:G150)</f>
        <v>333477164</v>
      </c>
      <c r="H147" s="43"/>
      <c r="I147" s="43"/>
      <c r="J147" s="44"/>
      <c r="K147" s="104"/>
    </row>
    <row r="148" spans="1:12" ht="30" x14ac:dyDescent="0.25">
      <c r="A148" s="54" t="s">
        <v>194</v>
      </c>
      <c r="B148" s="55" t="s">
        <v>262</v>
      </c>
      <c r="C148" s="56" t="s">
        <v>151</v>
      </c>
      <c r="D148" s="57">
        <v>73779988</v>
      </c>
      <c r="E148" s="58">
        <v>11598500</v>
      </c>
      <c r="F148" s="50">
        <f t="shared" si="6"/>
        <v>15.720387485018295</v>
      </c>
      <c r="G148" s="51">
        <f>D148-E148</f>
        <v>62181488</v>
      </c>
      <c r="H148" s="59"/>
      <c r="I148" s="59"/>
      <c r="J148" s="78"/>
      <c r="K148" s="108"/>
    </row>
    <row r="149" spans="1:12" ht="30" x14ac:dyDescent="0.25">
      <c r="A149" s="54" t="s">
        <v>196</v>
      </c>
      <c r="B149" s="55" t="s">
        <v>261</v>
      </c>
      <c r="C149" s="56" t="s">
        <v>94</v>
      </c>
      <c r="D149" s="57">
        <v>305759996</v>
      </c>
      <c r="E149" s="58">
        <v>39747800</v>
      </c>
      <c r="F149" s="50">
        <f t="shared" si="6"/>
        <v>12.999673116165269</v>
      </c>
      <c r="G149" s="51">
        <f>D149-E149</f>
        <v>266012196</v>
      </c>
      <c r="H149" s="59"/>
      <c r="I149" s="59"/>
      <c r="J149" s="78"/>
      <c r="K149" s="108"/>
    </row>
    <row r="150" spans="1:12" ht="30" x14ac:dyDescent="0.25">
      <c r="A150" s="70" t="s">
        <v>200</v>
      </c>
      <c r="B150" s="71" t="s">
        <v>263</v>
      </c>
      <c r="C150" s="72" t="s">
        <v>95</v>
      </c>
      <c r="D150" s="73">
        <v>7568180</v>
      </c>
      <c r="E150" s="58">
        <v>2284700</v>
      </c>
      <c r="F150" s="75">
        <f t="shared" si="6"/>
        <v>30.188235480657173</v>
      </c>
      <c r="G150" s="76">
        <f>D150-E150</f>
        <v>5283480</v>
      </c>
      <c r="H150" s="77"/>
      <c r="I150" s="77"/>
      <c r="J150" s="79"/>
      <c r="K150" s="108"/>
    </row>
    <row r="151" spans="1:12" x14ac:dyDescent="0.25">
      <c r="A151" s="36">
        <v>27</v>
      </c>
      <c r="B151" s="37" t="s">
        <v>335</v>
      </c>
      <c r="C151" s="38" t="s">
        <v>25</v>
      </c>
      <c r="D151" s="39">
        <f>D152</f>
        <v>30269700</v>
      </c>
      <c r="E151" s="39">
        <f>E152</f>
        <v>0</v>
      </c>
      <c r="F151" s="41">
        <f t="shared" si="6"/>
        <v>0</v>
      </c>
      <c r="G151" s="68">
        <f>G152</f>
        <v>30269700</v>
      </c>
      <c r="H151" s="120"/>
      <c r="I151" s="43"/>
      <c r="J151" s="44"/>
      <c r="K151" s="108"/>
    </row>
    <row r="152" spans="1:12" ht="30" x14ac:dyDescent="0.25">
      <c r="A152" s="70" t="s">
        <v>194</v>
      </c>
      <c r="B152" s="71" t="s">
        <v>232</v>
      </c>
      <c r="C152" s="72" t="s">
        <v>98</v>
      </c>
      <c r="D152" s="73">
        <v>30269700</v>
      </c>
      <c r="E152" s="74">
        <v>0</v>
      </c>
      <c r="F152" s="75">
        <f t="shared" si="6"/>
        <v>0</v>
      </c>
      <c r="G152" s="76">
        <f>D152-E152</f>
        <v>30269700</v>
      </c>
      <c r="H152" s="77"/>
      <c r="I152" s="77"/>
      <c r="J152" s="79"/>
      <c r="K152" s="108"/>
      <c r="L152" s="3"/>
    </row>
    <row r="153" spans="1:12" ht="30" x14ac:dyDescent="0.25">
      <c r="A153" s="36">
        <v>28</v>
      </c>
      <c r="B153" s="37" t="s">
        <v>336</v>
      </c>
      <c r="C153" s="38" t="s">
        <v>152</v>
      </c>
      <c r="D153" s="39">
        <f>SUM(D154:D159)</f>
        <v>565446923</v>
      </c>
      <c r="E153" s="39">
        <f>SUM(E154:E159)</f>
        <v>119550240</v>
      </c>
      <c r="F153" s="41">
        <f t="shared" si="6"/>
        <v>21.142610409076362</v>
      </c>
      <c r="G153" s="68">
        <f>SUM(G154:G159)</f>
        <v>445896683</v>
      </c>
      <c r="H153" s="143"/>
      <c r="I153" s="43"/>
      <c r="J153" s="144"/>
      <c r="K153" s="108"/>
      <c r="L153" s="3"/>
    </row>
    <row r="154" spans="1:12" x14ac:dyDescent="0.25">
      <c r="A154" s="54" t="s">
        <v>194</v>
      </c>
      <c r="B154" s="55" t="s">
        <v>264</v>
      </c>
      <c r="C154" s="56" t="s">
        <v>371</v>
      </c>
      <c r="D154" s="57">
        <v>7966700</v>
      </c>
      <c r="E154" s="58">
        <v>1150240</v>
      </c>
      <c r="F154" s="50">
        <f t="shared" si="6"/>
        <v>14.438098585361567</v>
      </c>
      <c r="G154" s="51">
        <f t="shared" ref="G154:G159" si="9">D154-E154</f>
        <v>6816460</v>
      </c>
      <c r="H154" s="106"/>
      <c r="I154" s="106"/>
      <c r="J154" s="78"/>
      <c r="K154" s="108"/>
      <c r="L154" s="3"/>
    </row>
    <row r="155" spans="1:12" x14ac:dyDescent="0.25">
      <c r="A155" s="54" t="s">
        <v>196</v>
      </c>
      <c r="B155" s="55" t="s">
        <v>265</v>
      </c>
      <c r="C155" s="56" t="s">
        <v>153</v>
      </c>
      <c r="D155" s="57">
        <v>18744570</v>
      </c>
      <c r="E155" s="58">
        <v>4650000</v>
      </c>
      <c r="F155" s="50">
        <f t="shared" si="6"/>
        <v>24.807184160532891</v>
      </c>
      <c r="G155" s="51">
        <f t="shared" si="9"/>
        <v>14094570</v>
      </c>
      <c r="H155" s="59"/>
      <c r="I155" s="59"/>
      <c r="J155" s="78"/>
      <c r="K155" s="108"/>
    </row>
    <row r="156" spans="1:12" x14ac:dyDescent="0.25">
      <c r="A156" s="54" t="s">
        <v>200</v>
      </c>
      <c r="B156" s="55" t="s">
        <v>367</v>
      </c>
      <c r="C156" s="56" t="s">
        <v>368</v>
      </c>
      <c r="D156" s="57">
        <v>21440000</v>
      </c>
      <c r="E156" s="58">
        <v>0</v>
      </c>
      <c r="F156" s="50">
        <f t="shared" si="6"/>
        <v>0</v>
      </c>
      <c r="G156" s="51">
        <f t="shared" si="9"/>
        <v>21440000</v>
      </c>
      <c r="H156" s="59"/>
      <c r="I156" s="59"/>
      <c r="J156" s="78"/>
      <c r="K156" s="108"/>
    </row>
    <row r="157" spans="1:12" ht="30" x14ac:dyDescent="0.25">
      <c r="A157" s="54" t="s">
        <v>202</v>
      </c>
      <c r="B157" s="55" t="s">
        <v>475</v>
      </c>
      <c r="C157" s="56" t="s">
        <v>474</v>
      </c>
      <c r="D157" s="57">
        <v>137462400</v>
      </c>
      <c r="E157" s="58">
        <v>46260000</v>
      </c>
      <c r="F157" s="50">
        <f t="shared" si="6"/>
        <v>33.652838885397024</v>
      </c>
      <c r="G157" s="51">
        <f t="shared" si="9"/>
        <v>91202400</v>
      </c>
      <c r="H157" s="59"/>
      <c r="I157" s="59"/>
      <c r="J157" s="78"/>
      <c r="K157" s="108"/>
    </row>
    <row r="158" spans="1:12" x14ac:dyDescent="0.25">
      <c r="A158" s="54" t="s">
        <v>204</v>
      </c>
      <c r="B158" s="55" t="s">
        <v>266</v>
      </c>
      <c r="C158" s="56" t="s">
        <v>96</v>
      </c>
      <c r="D158" s="57">
        <v>36327103</v>
      </c>
      <c r="E158" s="58">
        <v>5550000</v>
      </c>
      <c r="F158" s="50">
        <f t="shared" si="6"/>
        <v>15.277849158519466</v>
      </c>
      <c r="G158" s="51">
        <f t="shared" si="9"/>
        <v>30777103</v>
      </c>
      <c r="H158" s="59"/>
      <c r="I158" s="59"/>
      <c r="J158" s="78"/>
      <c r="K158" s="108"/>
    </row>
    <row r="159" spans="1:12" x14ac:dyDescent="0.25">
      <c r="A159" s="54" t="s">
        <v>206</v>
      </c>
      <c r="B159" s="55" t="s">
        <v>240</v>
      </c>
      <c r="C159" s="56" t="s">
        <v>97</v>
      </c>
      <c r="D159" s="57">
        <v>343506150</v>
      </c>
      <c r="E159" s="57">
        <v>61940000</v>
      </c>
      <c r="F159" s="50">
        <f t="shared" si="6"/>
        <v>18.031700451360187</v>
      </c>
      <c r="G159" s="51">
        <f t="shared" si="9"/>
        <v>281566150</v>
      </c>
      <c r="H159" s="106"/>
      <c r="I159" s="106"/>
      <c r="J159" s="78"/>
      <c r="K159" s="108"/>
    </row>
    <row r="160" spans="1:12" x14ac:dyDescent="0.25">
      <c r="A160" s="145" t="s">
        <v>111</v>
      </c>
      <c r="B160" s="146" t="s">
        <v>142</v>
      </c>
      <c r="C160" s="147" t="s">
        <v>27</v>
      </c>
      <c r="D160" s="148">
        <f>D161+D221+D260+D314</f>
        <v>7617268130</v>
      </c>
      <c r="E160" s="148">
        <f>E161+E221+E260+E314</f>
        <v>689281176</v>
      </c>
      <c r="F160" s="149">
        <f t="shared" si="6"/>
        <v>9.0489288841667701</v>
      </c>
      <c r="G160" s="148">
        <f>G161+G221+G260+G314</f>
        <v>6927986954</v>
      </c>
      <c r="H160" s="150"/>
      <c r="I160" s="150"/>
      <c r="J160" s="151"/>
      <c r="K160" s="108"/>
    </row>
    <row r="161" spans="1:11" x14ac:dyDescent="0.25">
      <c r="A161" s="91" t="s">
        <v>118</v>
      </c>
      <c r="B161" s="92" t="s">
        <v>143</v>
      </c>
      <c r="C161" s="93" t="s">
        <v>184</v>
      </c>
      <c r="D161" s="94">
        <f>D162+D172+D191+D206+D215</f>
        <v>1692259933</v>
      </c>
      <c r="E161" s="94">
        <f>E162+E172+E191+E206+E215</f>
        <v>93395000</v>
      </c>
      <c r="F161" s="96">
        <f t="shared" si="6"/>
        <v>5.518951207125224</v>
      </c>
      <c r="G161" s="94">
        <f>G162+G172+G191+G206+G215</f>
        <v>1598864933</v>
      </c>
      <c r="H161" s="152"/>
      <c r="I161" s="152"/>
      <c r="J161" s="153"/>
      <c r="K161" s="108"/>
    </row>
    <row r="162" spans="1:11" ht="30" x14ac:dyDescent="0.25">
      <c r="A162" s="36">
        <v>29</v>
      </c>
      <c r="B162" s="37" t="s">
        <v>372</v>
      </c>
      <c r="C162" s="38" t="s">
        <v>28</v>
      </c>
      <c r="D162" s="39">
        <f>SUM(D163:D171)</f>
        <v>276073320</v>
      </c>
      <c r="E162" s="39">
        <f>SUM(E163:E171)</f>
        <v>39560000</v>
      </c>
      <c r="F162" s="41">
        <f t="shared" si="6"/>
        <v>14.329526663424049</v>
      </c>
      <c r="G162" s="68">
        <f>SUM(G163:G171)</f>
        <v>236513320</v>
      </c>
      <c r="H162" s="120"/>
      <c r="I162" s="43"/>
      <c r="J162" s="44"/>
      <c r="K162" s="108"/>
    </row>
    <row r="163" spans="1:11" x14ac:dyDescent="0.25">
      <c r="A163" s="54" t="s">
        <v>194</v>
      </c>
      <c r="B163" s="55" t="s">
        <v>195</v>
      </c>
      <c r="C163" s="56" t="s">
        <v>48</v>
      </c>
      <c r="D163" s="57">
        <v>8648553.4000000004</v>
      </c>
      <c r="E163" s="58">
        <v>0</v>
      </c>
      <c r="F163" s="50">
        <f t="shared" si="6"/>
        <v>0</v>
      </c>
      <c r="G163" s="51">
        <f t="shared" ref="G163:G171" si="10">D163-E163</f>
        <v>8648553.4000000004</v>
      </c>
      <c r="H163" s="59"/>
      <c r="I163" s="59"/>
      <c r="J163" s="78"/>
      <c r="K163" s="108"/>
    </row>
    <row r="164" spans="1:11" x14ac:dyDescent="0.25">
      <c r="A164" s="54" t="s">
        <v>196</v>
      </c>
      <c r="B164" s="55" t="s">
        <v>197</v>
      </c>
      <c r="C164" s="56" t="s">
        <v>49</v>
      </c>
      <c r="D164" s="57">
        <v>1265146.6000000001</v>
      </c>
      <c r="E164" s="58">
        <v>0</v>
      </c>
      <c r="F164" s="50">
        <f t="shared" si="6"/>
        <v>0</v>
      </c>
      <c r="G164" s="51">
        <f t="shared" si="10"/>
        <v>1265146.6000000001</v>
      </c>
      <c r="H164" s="59"/>
      <c r="I164" s="59"/>
      <c r="J164" s="78"/>
      <c r="K164" s="108"/>
    </row>
    <row r="165" spans="1:11" x14ac:dyDescent="0.25">
      <c r="A165" s="54" t="s">
        <v>200</v>
      </c>
      <c r="B165" s="55" t="s">
        <v>235</v>
      </c>
      <c r="C165" s="56" t="s">
        <v>72</v>
      </c>
      <c r="D165" s="57">
        <v>330000</v>
      </c>
      <c r="E165" s="58">
        <v>0</v>
      </c>
      <c r="F165" s="50">
        <f t="shared" si="6"/>
        <v>0</v>
      </c>
      <c r="G165" s="51">
        <f t="shared" si="10"/>
        <v>330000</v>
      </c>
      <c r="H165" s="59"/>
      <c r="I165" s="59"/>
      <c r="J165" s="78"/>
      <c r="K165" s="108"/>
    </row>
    <row r="166" spans="1:11" x14ac:dyDescent="0.25">
      <c r="A166" s="54" t="s">
        <v>202</v>
      </c>
      <c r="B166" s="55" t="s">
        <v>237</v>
      </c>
      <c r="C166" s="56" t="s">
        <v>63</v>
      </c>
      <c r="D166" s="57">
        <v>75000000</v>
      </c>
      <c r="E166" s="58">
        <v>24625000</v>
      </c>
      <c r="F166" s="50">
        <f t="shared" si="6"/>
        <v>32.833333333333329</v>
      </c>
      <c r="G166" s="51">
        <f t="shared" si="10"/>
        <v>50375000</v>
      </c>
      <c r="H166" s="59"/>
      <c r="I166" s="59"/>
      <c r="J166" s="78"/>
      <c r="K166" s="108"/>
    </row>
    <row r="167" spans="1:11" ht="30" x14ac:dyDescent="0.25">
      <c r="A167" s="54" t="s">
        <v>204</v>
      </c>
      <c r="B167" s="55" t="s">
        <v>222</v>
      </c>
      <c r="C167" s="56" t="s">
        <v>65</v>
      </c>
      <c r="D167" s="57">
        <v>25000000</v>
      </c>
      <c r="E167" s="58">
        <v>12050000</v>
      </c>
      <c r="F167" s="50">
        <f t="shared" si="6"/>
        <v>48.199999999999996</v>
      </c>
      <c r="G167" s="51">
        <f t="shared" si="10"/>
        <v>12950000</v>
      </c>
      <c r="H167" s="59"/>
      <c r="I167" s="59"/>
      <c r="J167" s="78"/>
      <c r="K167" s="108"/>
    </row>
    <row r="168" spans="1:11" ht="30" x14ac:dyDescent="0.25">
      <c r="A168" s="54" t="s">
        <v>206</v>
      </c>
      <c r="B168" s="55" t="s">
        <v>267</v>
      </c>
      <c r="C168" s="56" t="s">
        <v>99</v>
      </c>
      <c r="D168" s="57">
        <v>36800000</v>
      </c>
      <c r="E168" s="58">
        <v>0</v>
      </c>
      <c r="F168" s="50">
        <f t="shared" si="6"/>
        <v>0</v>
      </c>
      <c r="G168" s="51">
        <f t="shared" si="10"/>
        <v>36800000</v>
      </c>
      <c r="H168" s="59"/>
      <c r="I168" s="59"/>
      <c r="J168" s="78"/>
      <c r="K168" s="108"/>
    </row>
    <row r="169" spans="1:11" x14ac:dyDescent="0.25">
      <c r="A169" s="54" t="s">
        <v>208</v>
      </c>
      <c r="B169" s="55" t="s">
        <v>283</v>
      </c>
      <c r="C169" s="56" t="s">
        <v>105</v>
      </c>
      <c r="D169" s="57">
        <v>47863620</v>
      </c>
      <c r="E169" s="58">
        <v>0</v>
      </c>
      <c r="F169" s="50">
        <f t="shared" si="6"/>
        <v>0</v>
      </c>
      <c r="G169" s="51">
        <f t="shared" si="10"/>
        <v>47863620</v>
      </c>
      <c r="H169" s="59"/>
      <c r="I169" s="59"/>
      <c r="J169" s="78"/>
      <c r="K169" s="108"/>
    </row>
    <row r="170" spans="1:11" x14ac:dyDescent="0.25">
      <c r="A170" s="54" t="s">
        <v>210</v>
      </c>
      <c r="B170" s="55" t="s">
        <v>225</v>
      </c>
      <c r="C170" s="56" t="s">
        <v>74</v>
      </c>
      <c r="D170" s="57">
        <v>25816000</v>
      </c>
      <c r="E170" s="58">
        <v>2885000</v>
      </c>
      <c r="F170" s="50">
        <f t="shared" si="6"/>
        <v>11.175240161140378</v>
      </c>
      <c r="G170" s="51">
        <f t="shared" si="10"/>
        <v>22931000</v>
      </c>
      <c r="H170" s="59"/>
      <c r="I170" s="59"/>
      <c r="J170" s="78"/>
      <c r="K170" s="108"/>
    </row>
    <row r="171" spans="1:11" x14ac:dyDescent="0.25">
      <c r="A171" s="70" t="s">
        <v>212</v>
      </c>
      <c r="B171" s="71" t="s">
        <v>238</v>
      </c>
      <c r="C171" s="72" t="s">
        <v>68</v>
      </c>
      <c r="D171" s="73">
        <v>55350000</v>
      </c>
      <c r="E171" s="58">
        <v>0</v>
      </c>
      <c r="F171" s="75">
        <f t="shared" si="6"/>
        <v>0</v>
      </c>
      <c r="G171" s="76">
        <f t="shared" si="10"/>
        <v>55350000</v>
      </c>
      <c r="H171" s="154"/>
      <c r="I171" s="154"/>
      <c r="J171" s="155"/>
      <c r="K171" s="108"/>
    </row>
    <row r="172" spans="1:11" x14ac:dyDescent="0.25">
      <c r="A172" s="36">
        <v>30</v>
      </c>
      <c r="B172" s="37" t="s">
        <v>338</v>
      </c>
      <c r="C172" s="38" t="s">
        <v>29</v>
      </c>
      <c r="D172" s="39">
        <f>SUM(D173:D190)</f>
        <v>518939289</v>
      </c>
      <c r="E172" s="39">
        <f>SUM(E173:E190)</f>
        <v>30292000</v>
      </c>
      <c r="F172" s="41">
        <f t="shared" si="6"/>
        <v>5.8372916913600656</v>
      </c>
      <c r="G172" s="68">
        <f>SUM(G173:G190)</f>
        <v>488647289</v>
      </c>
      <c r="H172" s="120"/>
      <c r="I172" s="43"/>
      <c r="J172" s="44"/>
      <c r="K172" s="108"/>
    </row>
    <row r="173" spans="1:11" x14ac:dyDescent="0.25">
      <c r="A173" s="54" t="s">
        <v>194</v>
      </c>
      <c r="B173" s="55" t="s">
        <v>195</v>
      </c>
      <c r="C173" s="56" t="s">
        <v>48</v>
      </c>
      <c r="D173" s="57">
        <v>18230731</v>
      </c>
      <c r="E173" s="58">
        <v>0</v>
      </c>
      <c r="F173" s="50">
        <f t="shared" si="6"/>
        <v>0</v>
      </c>
      <c r="G173" s="51">
        <f t="shared" ref="G173:G190" si="11">D173-E173</f>
        <v>18230731</v>
      </c>
      <c r="H173" s="56"/>
      <c r="I173" s="57"/>
      <c r="J173" s="78"/>
      <c r="K173" s="108"/>
    </row>
    <row r="174" spans="1:11" x14ac:dyDescent="0.25">
      <c r="A174" s="54" t="s">
        <v>196</v>
      </c>
      <c r="B174" s="55" t="s">
        <v>197</v>
      </c>
      <c r="C174" s="56" t="s">
        <v>49</v>
      </c>
      <c r="D174" s="57">
        <v>6911210</v>
      </c>
      <c r="E174" s="58">
        <v>0</v>
      </c>
      <c r="F174" s="50">
        <f t="shared" si="6"/>
        <v>0</v>
      </c>
      <c r="G174" s="51">
        <f t="shared" si="11"/>
        <v>6911210</v>
      </c>
      <c r="H174" s="56"/>
      <c r="I174" s="57"/>
      <c r="J174" s="78"/>
      <c r="K174" s="108"/>
    </row>
    <row r="175" spans="1:11" x14ac:dyDescent="0.25">
      <c r="A175" s="54" t="s">
        <v>200</v>
      </c>
      <c r="B175" s="55" t="s">
        <v>235</v>
      </c>
      <c r="C175" s="56" t="s">
        <v>72</v>
      </c>
      <c r="D175" s="57">
        <v>1100000</v>
      </c>
      <c r="E175" s="58">
        <v>0</v>
      </c>
      <c r="F175" s="50">
        <f t="shared" si="6"/>
        <v>0</v>
      </c>
      <c r="G175" s="51">
        <f t="shared" si="11"/>
        <v>1100000</v>
      </c>
      <c r="H175" s="56"/>
      <c r="I175" s="57"/>
      <c r="J175" s="78"/>
      <c r="K175" s="108"/>
    </row>
    <row r="176" spans="1:11" x14ac:dyDescent="0.25">
      <c r="A176" s="54" t="s">
        <v>204</v>
      </c>
      <c r="B176" s="55" t="s">
        <v>269</v>
      </c>
      <c r="C176" s="56" t="s">
        <v>101</v>
      </c>
      <c r="D176" s="57">
        <v>61672</v>
      </c>
      <c r="E176" s="58">
        <v>0</v>
      </c>
      <c r="F176" s="50">
        <f t="shared" si="6"/>
        <v>0</v>
      </c>
      <c r="G176" s="51">
        <f t="shared" si="11"/>
        <v>61672</v>
      </c>
      <c r="H176" s="56"/>
      <c r="I176" s="57"/>
      <c r="J176" s="78"/>
      <c r="K176" s="108"/>
    </row>
    <row r="177" spans="1:11" x14ac:dyDescent="0.25">
      <c r="A177" s="54" t="s">
        <v>206</v>
      </c>
      <c r="B177" s="55" t="s">
        <v>237</v>
      </c>
      <c r="C177" s="56" t="s">
        <v>63</v>
      </c>
      <c r="D177" s="57">
        <v>298000000</v>
      </c>
      <c r="E177" s="58">
        <v>16792000</v>
      </c>
      <c r="F177" s="50">
        <f t="shared" si="6"/>
        <v>5.6348993288590599</v>
      </c>
      <c r="G177" s="51">
        <f t="shared" si="11"/>
        <v>281208000</v>
      </c>
      <c r="H177" s="56"/>
      <c r="I177" s="57"/>
      <c r="J177" s="78"/>
      <c r="K177" s="108"/>
    </row>
    <row r="178" spans="1:11" x14ac:dyDescent="0.25">
      <c r="A178" s="54" t="s">
        <v>208</v>
      </c>
      <c r="B178" s="55" t="s">
        <v>231</v>
      </c>
      <c r="C178" s="56" t="s">
        <v>64</v>
      </c>
      <c r="D178" s="57">
        <v>4000000</v>
      </c>
      <c r="E178" s="58">
        <v>0</v>
      </c>
      <c r="F178" s="50">
        <v>0</v>
      </c>
      <c r="G178" s="51">
        <f t="shared" si="11"/>
        <v>4000000</v>
      </c>
      <c r="H178" s="56"/>
      <c r="I178" s="57"/>
      <c r="J178" s="78"/>
      <c r="K178" s="108"/>
    </row>
    <row r="179" spans="1:11" ht="30" x14ac:dyDescent="0.25">
      <c r="A179" s="54" t="s">
        <v>210</v>
      </c>
      <c r="B179" s="55" t="s">
        <v>222</v>
      </c>
      <c r="C179" s="56" t="s">
        <v>65</v>
      </c>
      <c r="D179" s="57">
        <v>30500000</v>
      </c>
      <c r="E179" s="58">
        <v>0</v>
      </c>
      <c r="F179" s="50">
        <f t="shared" ref="F179:F185" si="12">E179/D179*100</f>
        <v>0</v>
      </c>
      <c r="G179" s="51">
        <f t="shared" si="11"/>
        <v>30500000</v>
      </c>
      <c r="H179" s="56"/>
      <c r="I179" s="57"/>
      <c r="J179" s="78"/>
      <c r="K179" s="108"/>
    </row>
    <row r="180" spans="1:11" s="103" customFormat="1" x14ac:dyDescent="0.25">
      <c r="A180" s="54" t="s">
        <v>212</v>
      </c>
      <c r="B180" s="55" t="s">
        <v>270</v>
      </c>
      <c r="C180" s="56" t="s">
        <v>102</v>
      </c>
      <c r="D180" s="57">
        <v>10000000</v>
      </c>
      <c r="E180" s="58">
        <v>0</v>
      </c>
      <c r="F180" s="50">
        <f t="shared" si="12"/>
        <v>0</v>
      </c>
      <c r="G180" s="51">
        <f t="shared" si="11"/>
        <v>10000000</v>
      </c>
      <c r="H180" s="56"/>
      <c r="I180" s="57"/>
      <c r="J180" s="78"/>
      <c r="K180" s="104"/>
    </row>
    <row r="181" spans="1:11" x14ac:dyDescent="0.25">
      <c r="A181" s="54" t="s">
        <v>214</v>
      </c>
      <c r="B181" s="55" t="s">
        <v>274</v>
      </c>
      <c r="C181" s="56" t="s">
        <v>155</v>
      </c>
      <c r="D181" s="57">
        <v>2724539</v>
      </c>
      <c r="E181" s="58">
        <v>0</v>
      </c>
      <c r="F181" s="50">
        <f t="shared" si="12"/>
        <v>0</v>
      </c>
      <c r="G181" s="51">
        <f t="shared" si="11"/>
        <v>2724539</v>
      </c>
      <c r="H181" s="56"/>
      <c r="I181" s="57"/>
      <c r="J181" s="78"/>
      <c r="K181" s="108"/>
    </row>
    <row r="182" spans="1:11" x14ac:dyDescent="0.25">
      <c r="A182" s="54" t="s">
        <v>216</v>
      </c>
      <c r="B182" s="55" t="s">
        <v>275</v>
      </c>
      <c r="C182" s="56" t="s">
        <v>302</v>
      </c>
      <c r="D182" s="57">
        <v>7063596</v>
      </c>
      <c r="E182" s="58">
        <v>0</v>
      </c>
      <c r="F182" s="50">
        <f t="shared" si="12"/>
        <v>0</v>
      </c>
      <c r="G182" s="51">
        <f t="shared" si="11"/>
        <v>7063596</v>
      </c>
      <c r="H182" s="56"/>
      <c r="I182" s="57"/>
      <c r="J182" s="78"/>
      <c r="K182" s="108"/>
    </row>
    <row r="183" spans="1:11" x14ac:dyDescent="0.25">
      <c r="A183" s="54" t="s">
        <v>218</v>
      </c>
      <c r="B183" s="55" t="s">
        <v>276</v>
      </c>
      <c r="C183" s="56" t="s">
        <v>128</v>
      </c>
      <c r="D183" s="57">
        <v>1895880</v>
      </c>
      <c r="E183" s="58">
        <v>0</v>
      </c>
      <c r="F183" s="50">
        <f t="shared" si="12"/>
        <v>0</v>
      </c>
      <c r="G183" s="51">
        <f t="shared" si="11"/>
        <v>1895880</v>
      </c>
      <c r="H183" s="56"/>
      <c r="I183" s="57"/>
      <c r="J183" s="78"/>
      <c r="K183" s="108"/>
    </row>
    <row r="184" spans="1:11" x14ac:dyDescent="0.25">
      <c r="A184" s="54" t="s">
        <v>220</v>
      </c>
      <c r="B184" s="55" t="s">
        <v>278</v>
      </c>
      <c r="C184" s="56" t="s">
        <v>156</v>
      </c>
      <c r="D184" s="57">
        <v>16588950</v>
      </c>
      <c r="E184" s="58">
        <v>0</v>
      </c>
      <c r="F184" s="50">
        <f t="shared" si="12"/>
        <v>0</v>
      </c>
      <c r="G184" s="51">
        <f t="shared" si="11"/>
        <v>16588950</v>
      </c>
      <c r="H184" s="56"/>
      <c r="I184" s="57"/>
      <c r="J184" s="78"/>
      <c r="K184" s="108"/>
    </row>
    <row r="185" spans="1:11" x14ac:dyDescent="0.25">
      <c r="A185" s="54" t="s">
        <v>251</v>
      </c>
      <c r="B185" s="55" t="s">
        <v>305</v>
      </c>
      <c r="C185" s="56" t="s">
        <v>168</v>
      </c>
      <c r="D185" s="57">
        <v>4843618</v>
      </c>
      <c r="E185" s="58">
        <v>0</v>
      </c>
      <c r="F185" s="50">
        <f t="shared" si="12"/>
        <v>0</v>
      </c>
      <c r="G185" s="51">
        <f t="shared" si="11"/>
        <v>4843618</v>
      </c>
      <c r="H185" s="56"/>
      <c r="I185" s="57"/>
      <c r="J185" s="78"/>
      <c r="K185" s="108"/>
    </row>
    <row r="186" spans="1:11" x14ac:dyDescent="0.25">
      <c r="A186" s="54" t="s">
        <v>252</v>
      </c>
      <c r="B186" s="55" t="s">
        <v>288</v>
      </c>
      <c r="C186" s="56" t="s">
        <v>169</v>
      </c>
      <c r="D186" s="57">
        <v>8072719</v>
      </c>
      <c r="E186" s="58">
        <v>0</v>
      </c>
      <c r="F186" s="50">
        <v>0</v>
      </c>
      <c r="G186" s="51">
        <f t="shared" si="11"/>
        <v>8072719</v>
      </c>
      <c r="H186" s="56"/>
      <c r="I186" s="57"/>
      <c r="J186" s="78"/>
      <c r="K186" s="108"/>
    </row>
    <row r="187" spans="1:11" x14ac:dyDescent="0.25">
      <c r="A187" s="54" t="s">
        <v>253</v>
      </c>
      <c r="B187" s="55" t="s">
        <v>280</v>
      </c>
      <c r="C187" s="56" t="s">
        <v>106</v>
      </c>
      <c r="D187" s="57">
        <v>21190899</v>
      </c>
      <c r="E187" s="58">
        <v>0</v>
      </c>
      <c r="F187" s="50">
        <v>0</v>
      </c>
      <c r="G187" s="51">
        <f t="shared" si="11"/>
        <v>21190899</v>
      </c>
      <c r="H187" s="56"/>
      <c r="I187" s="57"/>
      <c r="J187" s="78"/>
      <c r="K187" s="108"/>
    </row>
    <row r="188" spans="1:11" x14ac:dyDescent="0.25">
      <c r="A188" s="54" t="s">
        <v>254</v>
      </c>
      <c r="B188" s="55" t="s">
        <v>306</v>
      </c>
      <c r="C188" s="56" t="s">
        <v>307</v>
      </c>
      <c r="D188" s="57">
        <v>2522475</v>
      </c>
      <c r="E188" s="58">
        <v>0</v>
      </c>
      <c r="F188" s="50">
        <v>0</v>
      </c>
      <c r="G188" s="51">
        <f t="shared" si="11"/>
        <v>2522475</v>
      </c>
      <c r="H188" s="56"/>
      <c r="I188" s="57"/>
      <c r="J188" s="78"/>
      <c r="K188" s="108"/>
    </row>
    <row r="189" spans="1:11" x14ac:dyDescent="0.25">
      <c r="A189" s="54" t="s">
        <v>277</v>
      </c>
      <c r="B189" s="55" t="s">
        <v>225</v>
      </c>
      <c r="C189" s="56" t="s">
        <v>74</v>
      </c>
      <c r="D189" s="57">
        <v>62058000</v>
      </c>
      <c r="E189" s="58">
        <v>0</v>
      </c>
      <c r="F189" s="50">
        <v>0</v>
      </c>
      <c r="G189" s="51">
        <f t="shared" si="11"/>
        <v>62058000</v>
      </c>
      <c r="H189" s="56"/>
      <c r="I189" s="57"/>
      <c r="J189" s="78"/>
      <c r="K189" s="108"/>
    </row>
    <row r="190" spans="1:11" x14ac:dyDescent="0.25">
      <c r="A190" s="54" t="s">
        <v>279</v>
      </c>
      <c r="B190" s="55" t="s">
        <v>238</v>
      </c>
      <c r="C190" s="56" t="s">
        <v>68</v>
      </c>
      <c r="D190" s="57">
        <v>23175000</v>
      </c>
      <c r="E190" s="58">
        <v>13500000</v>
      </c>
      <c r="F190" s="50">
        <f t="shared" ref="F190:F199" si="13">E190/D190*100</f>
        <v>58.252427184466015</v>
      </c>
      <c r="G190" s="51">
        <f t="shared" si="11"/>
        <v>9675000</v>
      </c>
      <c r="H190" s="56"/>
      <c r="I190" s="57"/>
      <c r="J190" s="78"/>
      <c r="K190" s="108"/>
    </row>
    <row r="191" spans="1:11" x14ac:dyDescent="0.25">
      <c r="A191" s="36">
        <v>31</v>
      </c>
      <c r="B191" s="37" t="s">
        <v>339</v>
      </c>
      <c r="C191" s="38" t="s">
        <v>30</v>
      </c>
      <c r="D191" s="39">
        <f>SUM(D192:D205)</f>
        <v>440135405</v>
      </c>
      <c r="E191" s="39">
        <f>SUM(E192:E205)</f>
        <v>23543000</v>
      </c>
      <c r="F191" s="41">
        <f t="shared" si="13"/>
        <v>5.3490357132255699</v>
      </c>
      <c r="G191" s="68">
        <f>SUM(G192:G205)</f>
        <v>416592405</v>
      </c>
      <c r="H191" s="120"/>
      <c r="I191" s="43"/>
      <c r="J191" s="44"/>
      <c r="K191" s="108"/>
    </row>
    <row r="192" spans="1:11" x14ac:dyDescent="0.25">
      <c r="A192" s="54" t="s">
        <v>194</v>
      </c>
      <c r="B192" s="55" t="s">
        <v>195</v>
      </c>
      <c r="C192" s="56" t="s">
        <v>48</v>
      </c>
      <c r="D192" s="57">
        <v>15294500</v>
      </c>
      <c r="E192" s="58">
        <v>0</v>
      </c>
      <c r="F192" s="50">
        <f t="shared" si="13"/>
        <v>0</v>
      </c>
      <c r="G192" s="51">
        <f t="shared" ref="G192:G199" si="14">D192-E192</f>
        <v>15294500</v>
      </c>
      <c r="H192" s="59"/>
      <c r="I192" s="59"/>
      <c r="J192" s="78"/>
      <c r="K192" s="108"/>
    </row>
    <row r="193" spans="1:11" x14ac:dyDescent="0.25">
      <c r="A193" s="54" t="s">
        <v>196</v>
      </c>
      <c r="B193" s="55" t="s">
        <v>197</v>
      </c>
      <c r="C193" s="56" t="s">
        <v>49</v>
      </c>
      <c r="D193" s="57">
        <v>41283355</v>
      </c>
      <c r="E193" s="58">
        <v>0</v>
      </c>
      <c r="F193" s="50">
        <f t="shared" si="13"/>
        <v>0</v>
      </c>
      <c r="G193" s="51">
        <f t="shared" si="14"/>
        <v>41283355</v>
      </c>
      <c r="H193" s="59"/>
      <c r="I193" s="59"/>
      <c r="J193" s="78"/>
      <c r="K193" s="108"/>
    </row>
    <row r="194" spans="1:11" s="103" customFormat="1" x14ac:dyDescent="0.25">
      <c r="A194" s="54" t="s">
        <v>200</v>
      </c>
      <c r="B194" s="55" t="s">
        <v>235</v>
      </c>
      <c r="C194" s="56" t="s">
        <v>72</v>
      </c>
      <c r="D194" s="57">
        <v>330000</v>
      </c>
      <c r="E194" s="58">
        <v>0</v>
      </c>
      <c r="F194" s="50">
        <f t="shared" si="13"/>
        <v>0</v>
      </c>
      <c r="G194" s="51">
        <f t="shared" si="14"/>
        <v>330000</v>
      </c>
      <c r="H194" s="59"/>
      <c r="I194" s="59"/>
      <c r="J194" s="78"/>
      <c r="K194" s="104"/>
    </row>
    <row r="195" spans="1:11" s="103" customFormat="1" x14ac:dyDescent="0.25">
      <c r="A195" s="54" t="s">
        <v>202</v>
      </c>
      <c r="B195" s="55" t="s">
        <v>237</v>
      </c>
      <c r="C195" s="56" t="s">
        <v>63</v>
      </c>
      <c r="D195" s="57">
        <v>109700000</v>
      </c>
      <c r="E195" s="58">
        <v>11000000</v>
      </c>
      <c r="F195" s="50">
        <f t="shared" si="13"/>
        <v>10.027347310847768</v>
      </c>
      <c r="G195" s="51">
        <f t="shared" si="14"/>
        <v>98700000</v>
      </c>
      <c r="H195" s="59"/>
      <c r="I195" s="59"/>
      <c r="J195" s="78"/>
      <c r="K195" s="104"/>
    </row>
    <row r="196" spans="1:11" x14ac:dyDescent="0.25">
      <c r="A196" s="54" t="s">
        <v>204</v>
      </c>
      <c r="B196" s="55" t="s">
        <v>231</v>
      </c>
      <c r="C196" s="56" t="s">
        <v>64</v>
      </c>
      <c r="D196" s="57">
        <v>13550000</v>
      </c>
      <c r="E196" s="58">
        <v>1000000</v>
      </c>
      <c r="F196" s="50">
        <f t="shared" si="13"/>
        <v>7.3800738007380069</v>
      </c>
      <c r="G196" s="51">
        <f t="shared" si="14"/>
        <v>12550000</v>
      </c>
      <c r="H196" s="59"/>
      <c r="I196" s="59"/>
      <c r="J196" s="78"/>
      <c r="K196" s="108"/>
    </row>
    <row r="197" spans="1:11" ht="30" x14ac:dyDescent="0.25">
      <c r="A197" s="54" t="s">
        <v>206</v>
      </c>
      <c r="B197" s="55" t="s">
        <v>222</v>
      </c>
      <c r="C197" s="56" t="s">
        <v>65</v>
      </c>
      <c r="D197" s="57">
        <v>149000000</v>
      </c>
      <c r="E197" s="58">
        <v>8100000</v>
      </c>
      <c r="F197" s="50">
        <f t="shared" si="13"/>
        <v>5.4362416107382554</v>
      </c>
      <c r="G197" s="51">
        <f t="shared" si="14"/>
        <v>140900000</v>
      </c>
      <c r="H197" s="59"/>
      <c r="I197" s="59"/>
      <c r="J197" s="78"/>
      <c r="K197" s="108"/>
    </row>
    <row r="198" spans="1:11" x14ac:dyDescent="0.25">
      <c r="A198" s="54" t="s">
        <v>208</v>
      </c>
      <c r="B198" s="55" t="s">
        <v>270</v>
      </c>
      <c r="C198" s="56" t="s">
        <v>102</v>
      </c>
      <c r="D198" s="57">
        <v>15000000</v>
      </c>
      <c r="E198" s="58">
        <v>0</v>
      </c>
      <c r="F198" s="50">
        <f t="shared" si="13"/>
        <v>0</v>
      </c>
      <c r="G198" s="51">
        <f t="shared" si="14"/>
        <v>15000000</v>
      </c>
      <c r="H198" s="59"/>
      <c r="I198" s="59"/>
      <c r="J198" s="78"/>
      <c r="K198" s="108"/>
    </row>
    <row r="199" spans="1:11" x14ac:dyDescent="0.25">
      <c r="A199" s="54" t="s">
        <v>210</v>
      </c>
      <c r="B199" s="55" t="s">
        <v>286</v>
      </c>
      <c r="C199" s="56" t="s">
        <v>166</v>
      </c>
      <c r="D199" s="57">
        <v>12000000</v>
      </c>
      <c r="E199" s="58">
        <v>0</v>
      </c>
      <c r="F199" s="50">
        <f t="shared" si="13"/>
        <v>0</v>
      </c>
      <c r="G199" s="51">
        <f t="shared" si="14"/>
        <v>12000000</v>
      </c>
      <c r="H199" s="59"/>
      <c r="I199" s="59"/>
      <c r="J199" s="78"/>
      <c r="K199" s="108"/>
    </row>
    <row r="200" spans="1:11" x14ac:dyDescent="0.25">
      <c r="A200" s="54" t="s">
        <v>212</v>
      </c>
      <c r="B200" s="55" t="s">
        <v>283</v>
      </c>
      <c r="C200" s="56" t="s">
        <v>105</v>
      </c>
      <c r="D200" s="57">
        <v>4000000</v>
      </c>
      <c r="E200" s="58">
        <v>0</v>
      </c>
      <c r="F200" s="50">
        <f>E200/D200*100</f>
        <v>0</v>
      </c>
      <c r="G200" s="51">
        <f>D200-E200</f>
        <v>4000000</v>
      </c>
      <c r="H200" s="59"/>
      <c r="I200" s="59"/>
      <c r="J200" s="78"/>
      <c r="K200" s="108"/>
    </row>
    <row r="201" spans="1:11" x14ac:dyDescent="0.25">
      <c r="A201" s="54" t="s">
        <v>214</v>
      </c>
      <c r="B201" s="55" t="s">
        <v>273</v>
      </c>
      <c r="C201" s="56" t="s">
        <v>100</v>
      </c>
      <c r="D201" s="57">
        <v>145000</v>
      </c>
      <c r="E201" s="58">
        <v>0</v>
      </c>
      <c r="F201" s="50">
        <f>E201/D201*100</f>
        <v>0</v>
      </c>
      <c r="G201" s="51">
        <f>D201-E201</f>
        <v>145000</v>
      </c>
      <c r="H201" s="59"/>
      <c r="I201" s="59"/>
      <c r="J201" s="78"/>
      <c r="K201" s="108"/>
    </row>
    <row r="202" spans="1:11" x14ac:dyDescent="0.25">
      <c r="A202" s="54" t="s">
        <v>216</v>
      </c>
      <c r="B202" s="55" t="s">
        <v>268</v>
      </c>
      <c r="C202" s="56" t="s">
        <v>66</v>
      </c>
      <c r="D202" s="57">
        <v>16363600</v>
      </c>
      <c r="E202" s="58">
        <v>0</v>
      </c>
      <c r="F202" s="50">
        <f>E202/D202*100</f>
        <v>0</v>
      </c>
      <c r="G202" s="51">
        <f>D202-E202</f>
        <v>16363600</v>
      </c>
      <c r="H202" s="106"/>
      <c r="I202" s="106"/>
      <c r="J202" s="78"/>
      <c r="K202" s="108"/>
    </row>
    <row r="203" spans="1:11" x14ac:dyDescent="0.25">
      <c r="A203" s="54" t="s">
        <v>218</v>
      </c>
      <c r="B203" s="55" t="s">
        <v>276</v>
      </c>
      <c r="C203" s="56" t="s">
        <v>128</v>
      </c>
      <c r="D203" s="57">
        <v>8235000</v>
      </c>
      <c r="E203" s="58">
        <v>0</v>
      </c>
      <c r="F203" s="50">
        <f t="shared" ref="F203:F215" si="15">E203/D203*100</f>
        <v>0</v>
      </c>
      <c r="G203" s="51">
        <f t="shared" ref="G203" si="16">D203-E203</f>
        <v>8235000</v>
      </c>
      <c r="H203" s="106"/>
      <c r="I203" s="106"/>
      <c r="J203" s="78"/>
      <c r="K203" s="108"/>
    </row>
    <row r="204" spans="1:11" x14ac:dyDescent="0.25">
      <c r="A204" s="54" t="s">
        <v>220</v>
      </c>
      <c r="B204" s="55" t="s">
        <v>225</v>
      </c>
      <c r="C204" s="56" t="s">
        <v>74</v>
      </c>
      <c r="D204" s="57">
        <v>51483950</v>
      </c>
      <c r="E204" s="58">
        <v>2243000</v>
      </c>
      <c r="F204" s="50">
        <f t="shared" si="15"/>
        <v>4.356697572738689</v>
      </c>
      <c r="G204" s="51">
        <f>D204-E204</f>
        <v>49240950</v>
      </c>
      <c r="H204" s="106"/>
      <c r="I204" s="106"/>
      <c r="J204" s="78"/>
      <c r="K204" s="108"/>
    </row>
    <row r="205" spans="1:11" x14ac:dyDescent="0.25">
      <c r="A205" s="54" t="s">
        <v>251</v>
      </c>
      <c r="B205" s="55" t="s">
        <v>238</v>
      </c>
      <c r="C205" s="56" t="s">
        <v>68</v>
      </c>
      <c r="D205" s="57">
        <v>3750000</v>
      </c>
      <c r="E205" s="58">
        <v>1200000</v>
      </c>
      <c r="F205" s="50">
        <f t="shared" si="15"/>
        <v>32</v>
      </c>
      <c r="G205" s="51">
        <f>D205-E205</f>
        <v>2550000</v>
      </c>
      <c r="H205" s="106"/>
      <c r="I205" s="106"/>
      <c r="J205" s="78"/>
      <c r="K205" s="108"/>
    </row>
    <row r="206" spans="1:11" x14ac:dyDescent="0.25">
      <c r="A206" s="36">
        <v>32</v>
      </c>
      <c r="B206" s="37" t="s">
        <v>340</v>
      </c>
      <c r="C206" s="38" t="s">
        <v>31</v>
      </c>
      <c r="D206" s="39">
        <f>SUM(D207:D214)</f>
        <v>218256750</v>
      </c>
      <c r="E206" s="39">
        <f>SUM(E207:E214)</f>
        <v>0</v>
      </c>
      <c r="F206" s="41">
        <f t="shared" si="15"/>
        <v>0</v>
      </c>
      <c r="G206" s="68">
        <f>SUM(G207:G214)</f>
        <v>218256750</v>
      </c>
      <c r="H206" s="120"/>
      <c r="I206" s="43"/>
      <c r="J206" s="44"/>
      <c r="K206" s="108"/>
    </row>
    <row r="207" spans="1:11" x14ac:dyDescent="0.25">
      <c r="A207" s="54" t="s">
        <v>194</v>
      </c>
      <c r="B207" s="55" t="s">
        <v>195</v>
      </c>
      <c r="C207" s="56" t="s">
        <v>48</v>
      </c>
      <c r="D207" s="57">
        <v>8644750</v>
      </c>
      <c r="E207" s="58">
        <v>0</v>
      </c>
      <c r="F207" s="50">
        <f t="shared" si="15"/>
        <v>0</v>
      </c>
      <c r="G207" s="51">
        <f t="shared" ref="G207:G214" si="17">D207-E207</f>
        <v>8644750</v>
      </c>
      <c r="H207" s="59"/>
      <c r="I207" s="59"/>
      <c r="J207" s="78"/>
      <c r="K207" s="108"/>
    </row>
    <row r="208" spans="1:11" x14ac:dyDescent="0.25">
      <c r="A208" s="54" t="s">
        <v>196</v>
      </c>
      <c r="B208" s="55" t="s">
        <v>235</v>
      </c>
      <c r="C208" s="56" t="s">
        <v>72</v>
      </c>
      <c r="D208" s="57">
        <v>275000</v>
      </c>
      <c r="E208" s="58">
        <v>0</v>
      </c>
      <c r="F208" s="50">
        <f t="shared" si="15"/>
        <v>0</v>
      </c>
      <c r="G208" s="51">
        <f t="shared" si="17"/>
        <v>275000</v>
      </c>
      <c r="H208" s="59"/>
      <c r="I208" s="59"/>
      <c r="J208" s="78"/>
      <c r="K208" s="108"/>
    </row>
    <row r="209" spans="1:11" x14ac:dyDescent="0.25">
      <c r="A209" s="54" t="s">
        <v>200</v>
      </c>
      <c r="B209" s="55" t="s">
        <v>237</v>
      </c>
      <c r="C209" s="56" t="s">
        <v>63</v>
      </c>
      <c r="D209" s="57">
        <v>13500000</v>
      </c>
      <c r="E209" s="58">
        <v>0</v>
      </c>
      <c r="F209" s="50">
        <f t="shared" si="15"/>
        <v>0</v>
      </c>
      <c r="G209" s="51">
        <f t="shared" si="17"/>
        <v>13500000</v>
      </c>
      <c r="H209" s="59"/>
      <c r="I209" s="59"/>
      <c r="J209" s="78"/>
      <c r="K209" s="108"/>
    </row>
    <row r="210" spans="1:11" x14ac:dyDescent="0.25">
      <c r="A210" s="54" t="s">
        <v>202</v>
      </c>
      <c r="B210" s="55" t="s">
        <v>231</v>
      </c>
      <c r="C210" s="56" t="s">
        <v>154</v>
      </c>
      <c r="D210" s="57">
        <v>2100000</v>
      </c>
      <c r="E210" s="58">
        <v>0</v>
      </c>
      <c r="F210" s="50">
        <f t="shared" si="15"/>
        <v>0</v>
      </c>
      <c r="G210" s="51">
        <f t="shared" si="17"/>
        <v>2100000</v>
      </c>
      <c r="H210" s="59"/>
      <c r="I210" s="59"/>
      <c r="J210" s="78"/>
      <c r="K210" s="108"/>
    </row>
    <row r="211" spans="1:11" ht="30" x14ac:dyDescent="0.25">
      <c r="A211" s="54" t="s">
        <v>204</v>
      </c>
      <c r="B211" s="55" t="s">
        <v>222</v>
      </c>
      <c r="C211" s="56" t="s">
        <v>65</v>
      </c>
      <c r="D211" s="57">
        <v>10550000</v>
      </c>
      <c r="E211" s="58">
        <v>0</v>
      </c>
      <c r="F211" s="50">
        <f t="shared" si="15"/>
        <v>0</v>
      </c>
      <c r="G211" s="51">
        <f t="shared" si="17"/>
        <v>10550000</v>
      </c>
      <c r="H211" s="59"/>
      <c r="I211" s="59"/>
      <c r="J211" s="78"/>
      <c r="K211" s="108"/>
    </row>
    <row r="212" spans="1:11" x14ac:dyDescent="0.25">
      <c r="A212" s="54" t="s">
        <v>206</v>
      </c>
      <c r="B212" s="55" t="s">
        <v>245</v>
      </c>
      <c r="C212" s="56" t="s">
        <v>83</v>
      </c>
      <c r="D212" s="57">
        <v>150000000</v>
      </c>
      <c r="E212" s="58">
        <v>0</v>
      </c>
      <c r="F212" s="50">
        <f t="shared" si="15"/>
        <v>0</v>
      </c>
      <c r="G212" s="51">
        <f t="shared" si="17"/>
        <v>150000000</v>
      </c>
      <c r="H212" s="59"/>
      <c r="I212" s="59"/>
      <c r="J212" s="78"/>
      <c r="K212" s="108"/>
    </row>
    <row r="213" spans="1:11" x14ac:dyDescent="0.25">
      <c r="A213" s="54" t="s">
        <v>208</v>
      </c>
      <c r="B213" s="55" t="s">
        <v>225</v>
      </c>
      <c r="C213" s="56" t="s">
        <v>74</v>
      </c>
      <c r="D213" s="57">
        <v>24187000</v>
      </c>
      <c r="E213" s="58">
        <v>0</v>
      </c>
      <c r="F213" s="50">
        <f t="shared" si="15"/>
        <v>0</v>
      </c>
      <c r="G213" s="51">
        <f t="shared" si="17"/>
        <v>24187000</v>
      </c>
      <c r="H213" s="59"/>
      <c r="I213" s="59"/>
      <c r="J213" s="78"/>
      <c r="K213" s="108"/>
    </row>
    <row r="214" spans="1:11" x14ac:dyDescent="0.25">
      <c r="A214" s="70" t="s">
        <v>210</v>
      </c>
      <c r="B214" s="71" t="s">
        <v>238</v>
      </c>
      <c r="C214" s="72" t="s">
        <v>68</v>
      </c>
      <c r="D214" s="73">
        <v>9000000</v>
      </c>
      <c r="E214" s="58">
        <v>0</v>
      </c>
      <c r="F214" s="75">
        <f t="shared" si="15"/>
        <v>0</v>
      </c>
      <c r="G214" s="76">
        <f t="shared" si="17"/>
        <v>9000000</v>
      </c>
      <c r="H214" s="77"/>
      <c r="I214" s="77"/>
      <c r="J214" s="79"/>
      <c r="K214" s="108"/>
    </row>
    <row r="215" spans="1:11" x14ac:dyDescent="0.25">
      <c r="A215" s="36">
        <v>33</v>
      </c>
      <c r="B215" s="37" t="s">
        <v>341</v>
      </c>
      <c r="C215" s="38" t="s">
        <v>32</v>
      </c>
      <c r="D215" s="39">
        <f>SUM(D216:D220)</f>
        <v>238855169</v>
      </c>
      <c r="E215" s="39">
        <f>SUM(E216:E220)</f>
        <v>0</v>
      </c>
      <c r="F215" s="41">
        <f t="shared" si="15"/>
        <v>0</v>
      </c>
      <c r="G215" s="39">
        <f>SUM(G216:G220)</f>
        <v>238855169</v>
      </c>
      <c r="H215" s="120"/>
      <c r="I215" s="43"/>
      <c r="J215" s="44"/>
      <c r="K215" s="108"/>
    </row>
    <row r="216" spans="1:11" x14ac:dyDescent="0.25">
      <c r="A216" s="54" t="s">
        <v>194</v>
      </c>
      <c r="B216" s="55" t="s">
        <v>195</v>
      </c>
      <c r="C216" s="56" t="s">
        <v>48</v>
      </c>
      <c r="D216" s="57">
        <v>5947069</v>
      </c>
      <c r="E216" s="58">
        <v>0</v>
      </c>
      <c r="F216" s="50">
        <v>0</v>
      </c>
      <c r="G216" s="51">
        <f>D216-E216</f>
        <v>5947069</v>
      </c>
      <c r="H216" s="59"/>
      <c r="I216" s="59"/>
      <c r="J216" s="78"/>
      <c r="K216" s="108"/>
    </row>
    <row r="217" spans="1:11" x14ac:dyDescent="0.25">
      <c r="A217" s="54" t="s">
        <v>196</v>
      </c>
      <c r="B217" s="55" t="s">
        <v>197</v>
      </c>
      <c r="C217" s="56" t="s">
        <v>49</v>
      </c>
      <c r="D217" s="57">
        <v>202938100</v>
      </c>
      <c r="E217" s="58">
        <v>0</v>
      </c>
      <c r="F217" s="50">
        <f>E217/D217*100</f>
        <v>0</v>
      </c>
      <c r="G217" s="51">
        <f>D217-E217</f>
        <v>202938100</v>
      </c>
      <c r="H217" s="59"/>
      <c r="I217" s="59"/>
      <c r="J217" s="78"/>
      <c r="K217" s="108"/>
    </row>
    <row r="218" spans="1:11" x14ac:dyDescent="0.25">
      <c r="A218" s="54" t="s">
        <v>200</v>
      </c>
      <c r="B218" s="55" t="s">
        <v>235</v>
      </c>
      <c r="C218" s="56" t="s">
        <v>72</v>
      </c>
      <c r="D218" s="57">
        <v>220000</v>
      </c>
      <c r="E218" s="58">
        <v>0</v>
      </c>
      <c r="F218" s="50">
        <f>E218/D218*100</f>
        <v>0</v>
      </c>
      <c r="G218" s="51">
        <f>D218-E218</f>
        <v>220000</v>
      </c>
      <c r="H218" s="59"/>
      <c r="I218" s="59"/>
      <c r="J218" s="78"/>
      <c r="K218" s="108"/>
    </row>
    <row r="219" spans="1:11" x14ac:dyDescent="0.25">
      <c r="A219" s="81" t="s">
        <v>202</v>
      </c>
      <c r="B219" s="82" t="s">
        <v>273</v>
      </c>
      <c r="C219" s="83" t="s">
        <v>100</v>
      </c>
      <c r="D219" s="84">
        <v>80000</v>
      </c>
      <c r="E219" s="58">
        <v>0</v>
      </c>
      <c r="F219" s="50">
        <f>E219/D219*100</f>
        <v>0</v>
      </c>
      <c r="G219" s="51">
        <f>D219-E219</f>
        <v>80000</v>
      </c>
      <c r="H219" s="88"/>
      <c r="I219" s="88"/>
      <c r="J219" s="89"/>
      <c r="K219" s="108"/>
    </row>
    <row r="220" spans="1:11" s="103" customFormat="1" x14ac:dyDescent="0.25">
      <c r="A220" s="70" t="s">
        <v>204</v>
      </c>
      <c r="B220" s="71" t="s">
        <v>225</v>
      </c>
      <c r="C220" s="72" t="s">
        <v>74</v>
      </c>
      <c r="D220" s="73">
        <v>29670000</v>
      </c>
      <c r="E220" s="74">
        <v>0</v>
      </c>
      <c r="F220" s="75">
        <f t="shared" ref="F220:F240" si="18">E220/D220*100</f>
        <v>0</v>
      </c>
      <c r="G220" s="76">
        <f>D220-E220</f>
        <v>29670000</v>
      </c>
      <c r="H220" s="77"/>
      <c r="I220" s="77"/>
      <c r="J220" s="79"/>
      <c r="K220" s="104"/>
    </row>
    <row r="221" spans="1:11" x14ac:dyDescent="0.25">
      <c r="A221" s="91" t="s">
        <v>119</v>
      </c>
      <c r="B221" s="92" t="s">
        <v>284</v>
      </c>
      <c r="C221" s="93" t="s">
        <v>185</v>
      </c>
      <c r="D221" s="94">
        <f>D222+D234+D244</f>
        <v>2464906700</v>
      </c>
      <c r="E221" s="94">
        <f>E222+E234+E244</f>
        <v>120464450</v>
      </c>
      <c r="F221" s="96">
        <f t="shared" si="18"/>
        <v>4.8871809225071274</v>
      </c>
      <c r="G221" s="94">
        <f>G222+G234+G244</f>
        <v>2344442250</v>
      </c>
      <c r="H221" s="118"/>
      <c r="I221" s="118"/>
      <c r="J221" s="99"/>
      <c r="K221" s="108"/>
    </row>
    <row r="222" spans="1:11" s="103" customFormat="1" x14ac:dyDescent="0.25">
      <c r="A222" s="36">
        <v>34</v>
      </c>
      <c r="B222" s="37" t="s">
        <v>342</v>
      </c>
      <c r="C222" s="38" t="s">
        <v>33</v>
      </c>
      <c r="D222" s="39">
        <f>SUM(D223:D233)</f>
        <v>509698900</v>
      </c>
      <c r="E222" s="39">
        <f>SUM(E223:E233)</f>
        <v>71090000</v>
      </c>
      <c r="F222" s="42">
        <f t="shared" si="18"/>
        <v>13.947450151452163</v>
      </c>
      <c r="G222" s="39">
        <f>SUM(G223:G233)</f>
        <v>438608900</v>
      </c>
      <c r="H222" s="134"/>
      <c r="I222" s="43"/>
      <c r="J222" s="44"/>
      <c r="K222" s="104"/>
    </row>
    <row r="223" spans="1:11" s="103" customFormat="1" x14ac:dyDescent="0.25">
      <c r="A223" s="54" t="s">
        <v>194</v>
      </c>
      <c r="B223" s="55" t="s">
        <v>195</v>
      </c>
      <c r="C223" s="56" t="s">
        <v>48</v>
      </c>
      <c r="D223" s="57">
        <v>12626300</v>
      </c>
      <c r="E223" s="58">
        <v>1850000</v>
      </c>
      <c r="F223" s="50">
        <f t="shared" si="18"/>
        <v>14.651956630208375</v>
      </c>
      <c r="G223" s="51">
        <f t="shared" ref="G223:G233" si="19">D223-E223</f>
        <v>10776300</v>
      </c>
      <c r="H223" s="59"/>
      <c r="I223" s="59"/>
      <c r="J223" s="78"/>
      <c r="K223" s="104"/>
    </row>
    <row r="224" spans="1:11" s="103" customFormat="1" x14ac:dyDescent="0.25">
      <c r="A224" s="54" t="s">
        <v>196</v>
      </c>
      <c r="B224" s="55" t="s">
        <v>197</v>
      </c>
      <c r="C224" s="56" t="s">
        <v>378</v>
      </c>
      <c r="D224" s="57">
        <v>10101600</v>
      </c>
      <c r="E224" s="58">
        <v>1050000</v>
      </c>
      <c r="F224" s="50">
        <f t="shared" si="18"/>
        <v>10.394392967450701</v>
      </c>
      <c r="G224" s="51">
        <f t="shared" si="19"/>
        <v>9051600</v>
      </c>
      <c r="H224" s="59"/>
      <c r="I224" s="59"/>
      <c r="J224" s="78"/>
      <c r="K224" s="104"/>
    </row>
    <row r="225" spans="1:11" x14ac:dyDescent="0.25">
      <c r="A225" s="54" t="s">
        <v>200</v>
      </c>
      <c r="B225" s="55" t="s">
        <v>235</v>
      </c>
      <c r="C225" s="56" t="s">
        <v>72</v>
      </c>
      <c r="D225" s="57">
        <v>836000</v>
      </c>
      <c r="E225" s="58">
        <v>440000</v>
      </c>
      <c r="F225" s="50">
        <f t="shared" si="18"/>
        <v>52.631578947368418</v>
      </c>
      <c r="G225" s="51">
        <f t="shared" si="19"/>
        <v>396000</v>
      </c>
      <c r="H225" s="106"/>
      <c r="I225" s="106"/>
      <c r="J225" s="78"/>
      <c r="K225" s="108"/>
    </row>
    <row r="226" spans="1:11" x14ac:dyDescent="0.25">
      <c r="A226" s="54" t="s">
        <v>202</v>
      </c>
      <c r="B226" s="55" t="s">
        <v>237</v>
      </c>
      <c r="C226" s="56" t="s">
        <v>63</v>
      </c>
      <c r="D226" s="57">
        <v>111620000</v>
      </c>
      <c r="E226" s="58">
        <v>24475000</v>
      </c>
      <c r="F226" s="50">
        <f t="shared" si="18"/>
        <v>21.927074001075077</v>
      </c>
      <c r="G226" s="51">
        <f t="shared" si="19"/>
        <v>87145000</v>
      </c>
      <c r="H226" s="59"/>
      <c r="I226" s="59"/>
      <c r="J226" s="78"/>
      <c r="K226" s="108"/>
    </row>
    <row r="227" spans="1:11" x14ac:dyDescent="0.25">
      <c r="A227" s="54" t="s">
        <v>204</v>
      </c>
      <c r="B227" s="55" t="s">
        <v>231</v>
      </c>
      <c r="C227" s="56" t="s">
        <v>379</v>
      </c>
      <c r="D227" s="57">
        <v>2750000</v>
      </c>
      <c r="E227" s="58">
        <v>0</v>
      </c>
      <c r="F227" s="50">
        <f t="shared" si="18"/>
        <v>0</v>
      </c>
      <c r="G227" s="51">
        <f t="shared" si="19"/>
        <v>2750000</v>
      </c>
      <c r="H227" s="59"/>
      <c r="I227" s="59"/>
      <c r="J227" s="78"/>
      <c r="K227" s="108"/>
    </row>
    <row r="228" spans="1:11" ht="30" x14ac:dyDescent="0.25">
      <c r="A228" s="54" t="s">
        <v>206</v>
      </c>
      <c r="B228" s="55" t="s">
        <v>222</v>
      </c>
      <c r="C228" s="56" t="s">
        <v>380</v>
      </c>
      <c r="D228" s="57">
        <v>70800000</v>
      </c>
      <c r="E228" s="58">
        <v>18650000</v>
      </c>
      <c r="F228" s="50">
        <f t="shared" si="18"/>
        <v>26.341807909604519</v>
      </c>
      <c r="G228" s="51">
        <f t="shared" si="19"/>
        <v>52150000</v>
      </c>
      <c r="H228" s="59"/>
      <c r="I228" s="59"/>
      <c r="J228" s="78"/>
      <c r="K228" s="108"/>
    </row>
    <row r="229" spans="1:11" ht="30" x14ac:dyDescent="0.25">
      <c r="A229" s="54" t="s">
        <v>208</v>
      </c>
      <c r="B229" s="55" t="s">
        <v>267</v>
      </c>
      <c r="C229" s="56" t="s">
        <v>99</v>
      </c>
      <c r="D229" s="57">
        <v>89600000</v>
      </c>
      <c r="E229" s="58">
        <v>0</v>
      </c>
      <c r="F229" s="50">
        <f t="shared" si="18"/>
        <v>0</v>
      </c>
      <c r="G229" s="51">
        <f t="shared" si="19"/>
        <v>89600000</v>
      </c>
      <c r="H229" s="59"/>
      <c r="I229" s="59"/>
      <c r="J229" s="78"/>
      <c r="K229" s="108"/>
    </row>
    <row r="230" spans="1:11" x14ac:dyDescent="0.25">
      <c r="A230" s="54" t="s">
        <v>210</v>
      </c>
      <c r="B230" s="55" t="s">
        <v>255</v>
      </c>
      <c r="C230" s="56" t="s">
        <v>88</v>
      </c>
      <c r="D230" s="57">
        <v>136600000</v>
      </c>
      <c r="E230" s="58">
        <v>0</v>
      </c>
      <c r="F230" s="50">
        <f t="shared" si="18"/>
        <v>0</v>
      </c>
      <c r="G230" s="51">
        <f t="shared" si="19"/>
        <v>136600000</v>
      </c>
      <c r="H230" s="59"/>
      <c r="I230" s="59"/>
      <c r="J230" s="78"/>
      <c r="K230" s="108"/>
    </row>
    <row r="231" spans="1:11" x14ac:dyDescent="0.25">
      <c r="A231" s="54" t="s">
        <v>212</v>
      </c>
      <c r="B231" s="55" t="s">
        <v>272</v>
      </c>
      <c r="C231" s="56" t="s">
        <v>157</v>
      </c>
      <c r="D231" s="57">
        <v>13800000</v>
      </c>
      <c r="E231" s="58">
        <v>2550000</v>
      </c>
      <c r="F231" s="50">
        <f t="shared" si="18"/>
        <v>18.478260869565215</v>
      </c>
      <c r="G231" s="51">
        <f t="shared" si="19"/>
        <v>11250000</v>
      </c>
      <c r="H231" s="121"/>
      <c r="I231" s="121"/>
      <c r="J231" s="122"/>
      <c r="K231" s="108"/>
    </row>
    <row r="232" spans="1:11" x14ac:dyDescent="0.25">
      <c r="A232" s="54" t="s">
        <v>214</v>
      </c>
      <c r="B232" s="55" t="s">
        <v>225</v>
      </c>
      <c r="C232" s="56" t="s">
        <v>74</v>
      </c>
      <c r="D232" s="57">
        <v>39965000</v>
      </c>
      <c r="E232" s="58">
        <v>17500000</v>
      </c>
      <c r="F232" s="50">
        <f t="shared" si="18"/>
        <v>43.788314775428496</v>
      </c>
      <c r="G232" s="51">
        <f t="shared" si="19"/>
        <v>22465000</v>
      </c>
      <c r="H232" s="106"/>
      <c r="I232" s="106"/>
      <c r="J232" s="78"/>
      <c r="K232" s="108"/>
    </row>
    <row r="233" spans="1:11" x14ac:dyDescent="0.25">
      <c r="A233" s="70" t="s">
        <v>216</v>
      </c>
      <c r="B233" s="71" t="s">
        <v>238</v>
      </c>
      <c r="C233" s="72" t="s">
        <v>68</v>
      </c>
      <c r="D233" s="73">
        <v>21000000</v>
      </c>
      <c r="E233" s="74">
        <v>4575000</v>
      </c>
      <c r="F233" s="75">
        <f t="shared" si="18"/>
        <v>21.785714285714285</v>
      </c>
      <c r="G233" s="76">
        <f t="shared" si="19"/>
        <v>16425000</v>
      </c>
      <c r="H233" s="77"/>
      <c r="I233" s="77"/>
      <c r="J233" s="79"/>
      <c r="K233" s="108"/>
    </row>
    <row r="234" spans="1:11" x14ac:dyDescent="0.25">
      <c r="A234" s="36">
        <v>35</v>
      </c>
      <c r="B234" s="37" t="s">
        <v>343</v>
      </c>
      <c r="C234" s="38" t="s">
        <v>34</v>
      </c>
      <c r="D234" s="39">
        <f>SUM(D235:D243)</f>
        <v>333160800</v>
      </c>
      <c r="E234" s="39">
        <f>SUM(E235:E243)</f>
        <v>41237000</v>
      </c>
      <c r="F234" s="42">
        <f t="shared" si="18"/>
        <v>12.377506597414822</v>
      </c>
      <c r="G234" s="39">
        <f>SUM(G235:G243)</f>
        <v>291923800</v>
      </c>
      <c r="H234" s="134"/>
      <c r="I234" s="43"/>
      <c r="J234" s="44"/>
      <c r="K234" s="108"/>
    </row>
    <row r="235" spans="1:11" x14ac:dyDescent="0.25">
      <c r="A235" s="54" t="s">
        <v>194</v>
      </c>
      <c r="B235" s="55" t="s">
        <v>195</v>
      </c>
      <c r="C235" s="56" t="s">
        <v>48</v>
      </c>
      <c r="D235" s="57">
        <v>6198980</v>
      </c>
      <c r="E235" s="58">
        <v>1450000</v>
      </c>
      <c r="F235" s="50">
        <f t="shared" si="18"/>
        <v>23.390944961913089</v>
      </c>
      <c r="G235" s="51">
        <f t="shared" ref="G235:G243" si="20">D235-E235</f>
        <v>4748980</v>
      </c>
      <c r="H235" s="59"/>
      <c r="I235" s="59"/>
      <c r="J235" s="78"/>
      <c r="K235" s="108"/>
    </row>
    <row r="236" spans="1:11" x14ac:dyDescent="0.25">
      <c r="A236" s="54" t="s">
        <v>196</v>
      </c>
      <c r="B236" s="55" t="s">
        <v>197</v>
      </c>
      <c r="C236" s="56" t="s">
        <v>49</v>
      </c>
      <c r="D236" s="57">
        <v>33086820</v>
      </c>
      <c r="E236" s="58">
        <v>750000</v>
      </c>
      <c r="F236" s="50">
        <f t="shared" si="18"/>
        <v>2.2667636237027313</v>
      </c>
      <c r="G236" s="51">
        <f t="shared" si="20"/>
        <v>32336820</v>
      </c>
      <c r="H236" s="59"/>
      <c r="I236" s="59"/>
      <c r="J236" s="78"/>
      <c r="K236" s="108"/>
    </row>
    <row r="237" spans="1:11" x14ac:dyDescent="0.25">
      <c r="A237" s="54" t="s">
        <v>200</v>
      </c>
      <c r="B237" s="55" t="s">
        <v>235</v>
      </c>
      <c r="C237" s="56" t="s">
        <v>72</v>
      </c>
      <c r="D237" s="57">
        <v>231000</v>
      </c>
      <c r="E237" s="58">
        <v>0</v>
      </c>
      <c r="F237" s="50">
        <f t="shared" si="18"/>
        <v>0</v>
      </c>
      <c r="G237" s="51">
        <f t="shared" si="20"/>
        <v>231000</v>
      </c>
      <c r="H237" s="59"/>
      <c r="I237" s="59"/>
      <c r="J237" s="78"/>
      <c r="K237" s="108"/>
    </row>
    <row r="238" spans="1:11" x14ac:dyDescent="0.25">
      <c r="A238" s="54" t="s">
        <v>202</v>
      </c>
      <c r="B238" s="55" t="s">
        <v>237</v>
      </c>
      <c r="C238" s="56" t="s">
        <v>63</v>
      </c>
      <c r="D238" s="57">
        <v>72975000</v>
      </c>
      <c r="E238" s="58">
        <v>16577000</v>
      </c>
      <c r="F238" s="50">
        <f t="shared" si="18"/>
        <v>22.715998629667695</v>
      </c>
      <c r="G238" s="51">
        <f t="shared" si="20"/>
        <v>56398000</v>
      </c>
      <c r="H238" s="59"/>
      <c r="I238" s="59"/>
      <c r="J238" s="78"/>
      <c r="K238" s="108"/>
    </row>
    <row r="239" spans="1:11" x14ac:dyDescent="0.25">
      <c r="A239" s="54" t="s">
        <v>204</v>
      </c>
      <c r="B239" s="55" t="s">
        <v>231</v>
      </c>
      <c r="C239" s="56" t="s">
        <v>64</v>
      </c>
      <c r="D239" s="57">
        <v>2400000</v>
      </c>
      <c r="E239" s="58">
        <v>0</v>
      </c>
      <c r="F239" s="50">
        <f t="shared" si="18"/>
        <v>0</v>
      </c>
      <c r="G239" s="51">
        <f t="shared" si="20"/>
        <v>2400000</v>
      </c>
      <c r="H239" s="59"/>
      <c r="I239" s="59"/>
      <c r="J239" s="78"/>
      <c r="K239" s="108"/>
    </row>
    <row r="240" spans="1:11" ht="30" x14ac:dyDescent="0.25">
      <c r="A240" s="54" t="s">
        <v>206</v>
      </c>
      <c r="B240" s="55" t="s">
        <v>222</v>
      </c>
      <c r="C240" s="56" t="s">
        <v>65</v>
      </c>
      <c r="D240" s="57">
        <v>127100000</v>
      </c>
      <c r="E240" s="58">
        <v>8800000</v>
      </c>
      <c r="F240" s="50">
        <f t="shared" si="18"/>
        <v>6.9236821400472079</v>
      </c>
      <c r="G240" s="51">
        <f t="shared" si="20"/>
        <v>118300000</v>
      </c>
      <c r="H240" s="59"/>
      <c r="I240" s="59"/>
      <c r="J240" s="78"/>
      <c r="K240" s="108"/>
    </row>
    <row r="241" spans="1:12" x14ac:dyDescent="0.25">
      <c r="A241" s="54" t="s">
        <v>208</v>
      </c>
      <c r="B241" s="55" t="s">
        <v>256</v>
      </c>
      <c r="C241" s="56" t="s">
        <v>89</v>
      </c>
      <c r="D241" s="57">
        <v>5400000</v>
      </c>
      <c r="E241" s="58">
        <v>1350000</v>
      </c>
      <c r="F241" s="50">
        <v>0</v>
      </c>
      <c r="G241" s="51">
        <f t="shared" si="20"/>
        <v>4050000</v>
      </c>
      <c r="H241" s="59"/>
      <c r="I241" s="59"/>
      <c r="J241" s="78"/>
      <c r="K241" s="108"/>
    </row>
    <row r="242" spans="1:12" x14ac:dyDescent="0.25">
      <c r="A242" s="54" t="s">
        <v>210</v>
      </c>
      <c r="B242" s="55" t="s">
        <v>225</v>
      </c>
      <c r="C242" s="56" t="s">
        <v>74</v>
      </c>
      <c r="D242" s="57">
        <v>64019000</v>
      </c>
      <c r="E242" s="58">
        <v>10060000</v>
      </c>
      <c r="F242" s="50">
        <f t="shared" ref="F242:F305" si="21">E242/D242*100</f>
        <v>15.714084881050939</v>
      </c>
      <c r="G242" s="51">
        <f t="shared" si="20"/>
        <v>53959000</v>
      </c>
      <c r="H242" s="106"/>
      <c r="I242" s="106"/>
      <c r="J242" s="78"/>
      <c r="K242" s="108"/>
    </row>
    <row r="243" spans="1:12" x14ac:dyDescent="0.25">
      <c r="A243" s="70" t="s">
        <v>212</v>
      </c>
      <c r="B243" s="71" t="s">
        <v>238</v>
      </c>
      <c r="C243" s="72" t="s">
        <v>68</v>
      </c>
      <c r="D243" s="73">
        <v>21750000</v>
      </c>
      <c r="E243" s="74">
        <v>2250000</v>
      </c>
      <c r="F243" s="75">
        <f t="shared" si="21"/>
        <v>10.344827586206897</v>
      </c>
      <c r="G243" s="76">
        <f t="shared" si="20"/>
        <v>19500000</v>
      </c>
      <c r="H243" s="77"/>
      <c r="I243" s="77"/>
      <c r="J243" s="79"/>
      <c r="K243" s="108"/>
    </row>
    <row r="244" spans="1:12" x14ac:dyDescent="0.25">
      <c r="A244" s="36">
        <v>36</v>
      </c>
      <c r="B244" s="37" t="s">
        <v>344</v>
      </c>
      <c r="C244" s="38" t="s">
        <v>35</v>
      </c>
      <c r="D244" s="39">
        <f>SUM(D245:D259)</f>
        <v>1622047000</v>
      </c>
      <c r="E244" s="39">
        <f>SUM(E245:E259)</f>
        <v>8137450</v>
      </c>
      <c r="F244" s="42">
        <f t="shared" si="21"/>
        <v>0.5016778182136522</v>
      </c>
      <c r="G244" s="39">
        <f>SUM(G245:G259)</f>
        <v>1613909550</v>
      </c>
      <c r="H244" s="134"/>
      <c r="I244" s="43"/>
      <c r="J244" s="44"/>
      <c r="K244" s="108"/>
    </row>
    <row r="245" spans="1:12" x14ac:dyDescent="0.25">
      <c r="A245" s="54" t="s">
        <v>194</v>
      </c>
      <c r="B245" s="55" t="s">
        <v>195</v>
      </c>
      <c r="C245" s="56" t="s">
        <v>48</v>
      </c>
      <c r="D245" s="57">
        <v>16158240</v>
      </c>
      <c r="E245" s="58">
        <v>1912450</v>
      </c>
      <c r="F245" s="50">
        <f t="shared" si="21"/>
        <v>11.835756864609017</v>
      </c>
      <c r="G245" s="51">
        <f t="shared" ref="G245:G259" si="22">D245-E245</f>
        <v>14245790</v>
      </c>
      <c r="H245" s="59"/>
      <c r="I245" s="59"/>
      <c r="J245" s="78"/>
      <c r="K245" s="108"/>
    </row>
    <row r="246" spans="1:12" x14ac:dyDescent="0.25">
      <c r="A246" s="54" t="s">
        <v>196</v>
      </c>
      <c r="B246" s="55" t="s">
        <v>197</v>
      </c>
      <c r="C246" s="56" t="s">
        <v>49</v>
      </c>
      <c r="D246" s="57">
        <v>14554000</v>
      </c>
      <c r="E246" s="58">
        <v>1225000</v>
      </c>
      <c r="F246" s="50">
        <f t="shared" si="21"/>
        <v>8.4169300535935125</v>
      </c>
      <c r="G246" s="51">
        <f t="shared" si="22"/>
        <v>13329000</v>
      </c>
      <c r="H246" s="59"/>
      <c r="I246" s="59"/>
      <c r="J246" s="78"/>
      <c r="K246" s="108"/>
    </row>
    <row r="247" spans="1:12" x14ac:dyDescent="0.25">
      <c r="A247" s="54" t="s">
        <v>200</v>
      </c>
      <c r="B247" s="55" t="s">
        <v>235</v>
      </c>
      <c r="C247" s="56" t="s">
        <v>381</v>
      </c>
      <c r="D247" s="57">
        <v>1100000</v>
      </c>
      <c r="E247" s="58">
        <v>0</v>
      </c>
      <c r="F247" s="50">
        <f t="shared" si="21"/>
        <v>0</v>
      </c>
      <c r="G247" s="51">
        <f t="shared" si="22"/>
        <v>1100000</v>
      </c>
      <c r="H247" s="59"/>
      <c r="I247" s="59"/>
      <c r="J247" s="78"/>
      <c r="K247" s="108"/>
    </row>
    <row r="248" spans="1:12" x14ac:dyDescent="0.25">
      <c r="A248" s="54" t="s">
        <v>202</v>
      </c>
      <c r="B248" s="55" t="s">
        <v>237</v>
      </c>
      <c r="C248" s="56" t="s">
        <v>63</v>
      </c>
      <c r="D248" s="57">
        <v>236250000</v>
      </c>
      <c r="E248" s="58">
        <v>0</v>
      </c>
      <c r="F248" s="50">
        <f t="shared" si="21"/>
        <v>0</v>
      </c>
      <c r="G248" s="51">
        <f t="shared" si="22"/>
        <v>236250000</v>
      </c>
      <c r="H248" s="59"/>
      <c r="I248" s="59"/>
      <c r="J248" s="78"/>
      <c r="K248" s="108"/>
    </row>
    <row r="249" spans="1:12" x14ac:dyDescent="0.25">
      <c r="A249" s="54" t="s">
        <v>204</v>
      </c>
      <c r="B249" s="55" t="s">
        <v>231</v>
      </c>
      <c r="C249" s="56" t="s">
        <v>379</v>
      </c>
      <c r="D249" s="57">
        <v>13200000</v>
      </c>
      <c r="E249" s="58">
        <v>0</v>
      </c>
      <c r="F249" s="50">
        <f t="shared" si="21"/>
        <v>0</v>
      </c>
      <c r="G249" s="51">
        <f t="shared" si="22"/>
        <v>13200000</v>
      </c>
      <c r="H249" s="59"/>
      <c r="I249" s="59"/>
      <c r="J249" s="78"/>
      <c r="K249" s="108"/>
    </row>
    <row r="250" spans="1:12" ht="30" x14ac:dyDescent="0.25">
      <c r="A250" s="54" t="s">
        <v>206</v>
      </c>
      <c r="B250" s="55" t="s">
        <v>222</v>
      </c>
      <c r="C250" s="56" t="s">
        <v>65</v>
      </c>
      <c r="D250" s="57">
        <v>44000000</v>
      </c>
      <c r="E250" s="58">
        <v>0</v>
      </c>
      <c r="F250" s="50">
        <f t="shared" si="21"/>
        <v>0</v>
      </c>
      <c r="G250" s="51">
        <f t="shared" si="22"/>
        <v>44000000</v>
      </c>
      <c r="H250" s="59"/>
      <c r="I250" s="59"/>
      <c r="J250" s="78"/>
      <c r="K250" s="108"/>
    </row>
    <row r="251" spans="1:12" ht="30" x14ac:dyDescent="0.25">
      <c r="A251" s="54" t="s">
        <v>208</v>
      </c>
      <c r="B251" s="55" t="s">
        <v>267</v>
      </c>
      <c r="C251" s="56" t="s">
        <v>99</v>
      </c>
      <c r="D251" s="57">
        <v>83200000</v>
      </c>
      <c r="E251" s="58">
        <v>5000000</v>
      </c>
      <c r="F251" s="50">
        <f t="shared" si="21"/>
        <v>6.009615384615385</v>
      </c>
      <c r="G251" s="51">
        <f t="shared" si="22"/>
        <v>78200000</v>
      </c>
      <c r="H251" s="59"/>
      <c r="I251" s="59"/>
      <c r="J251" s="78"/>
      <c r="K251" s="108"/>
    </row>
    <row r="252" spans="1:12" x14ac:dyDescent="0.25">
      <c r="A252" s="54" t="s">
        <v>210</v>
      </c>
      <c r="B252" s="55" t="s">
        <v>270</v>
      </c>
      <c r="C252" s="56" t="s">
        <v>102</v>
      </c>
      <c r="D252" s="57">
        <v>30000000</v>
      </c>
      <c r="E252" s="58">
        <v>0</v>
      </c>
      <c r="F252" s="50">
        <f t="shared" si="21"/>
        <v>0</v>
      </c>
      <c r="G252" s="51">
        <f t="shared" si="22"/>
        <v>30000000</v>
      </c>
      <c r="H252" s="59"/>
      <c r="I252" s="59"/>
      <c r="J252" s="78"/>
      <c r="K252" s="108"/>
    </row>
    <row r="253" spans="1:12" x14ac:dyDescent="0.25">
      <c r="A253" s="54" t="s">
        <v>212</v>
      </c>
      <c r="B253" s="55" t="s">
        <v>255</v>
      </c>
      <c r="C253" s="56" t="s">
        <v>88</v>
      </c>
      <c r="D253" s="57">
        <v>604000000</v>
      </c>
      <c r="E253" s="58">
        <v>0</v>
      </c>
      <c r="F253" s="50">
        <f t="shared" si="21"/>
        <v>0</v>
      </c>
      <c r="G253" s="51">
        <f t="shared" si="22"/>
        <v>604000000</v>
      </c>
      <c r="H253" s="59"/>
      <c r="I253" s="59"/>
      <c r="J253" s="78"/>
      <c r="K253" s="108"/>
    </row>
    <row r="254" spans="1:12" x14ac:dyDescent="0.25">
      <c r="A254" s="54" t="s">
        <v>214</v>
      </c>
      <c r="B254" s="55" t="s">
        <v>272</v>
      </c>
      <c r="C254" s="56" t="s">
        <v>157</v>
      </c>
      <c r="D254" s="57">
        <v>10050000</v>
      </c>
      <c r="E254" s="58">
        <v>0</v>
      </c>
      <c r="F254" s="50">
        <f t="shared" si="21"/>
        <v>0</v>
      </c>
      <c r="G254" s="51">
        <f t="shared" si="22"/>
        <v>10050000</v>
      </c>
      <c r="H254" s="106"/>
      <c r="I254" s="106"/>
      <c r="J254" s="78"/>
      <c r="K254" s="108"/>
    </row>
    <row r="255" spans="1:12" x14ac:dyDescent="0.25">
      <c r="A255" s="54" t="s">
        <v>216</v>
      </c>
      <c r="B255" s="55" t="s">
        <v>283</v>
      </c>
      <c r="C255" s="56" t="s">
        <v>105</v>
      </c>
      <c r="D255" s="57">
        <v>420909040</v>
      </c>
      <c r="E255" s="58">
        <v>0</v>
      </c>
      <c r="F255" s="50">
        <f t="shared" si="21"/>
        <v>0</v>
      </c>
      <c r="G255" s="51">
        <f t="shared" si="22"/>
        <v>420909040</v>
      </c>
      <c r="H255" s="59"/>
      <c r="I255" s="59"/>
      <c r="J255" s="78"/>
      <c r="K255" s="108"/>
    </row>
    <row r="256" spans="1:12" x14ac:dyDescent="0.25">
      <c r="A256" s="54" t="s">
        <v>218</v>
      </c>
      <c r="B256" s="55" t="s">
        <v>224</v>
      </c>
      <c r="C256" s="56" t="s">
        <v>67</v>
      </c>
      <c r="D256" s="57">
        <v>4270000</v>
      </c>
      <c r="E256" s="58">
        <v>0</v>
      </c>
      <c r="F256" s="50">
        <f t="shared" si="21"/>
        <v>0</v>
      </c>
      <c r="G256" s="51">
        <f t="shared" si="22"/>
        <v>4270000</v>
      </c>
      <c r="H256" s="59"/>
      <c r="I256" s="59"/>
      <c r="J256" s="78"/>
      <c r="K256" s="108"/>
      <c r="L256" s="3"/>
    </row>
    <row r="257" spans="1:12" x14ac:dyDescent="0.25">
      <c r="A257" s="54" t="s">
        <v>220</v>
      </c>
      <c r="B257" s="55" t="s">
        <v>280</v>
      </c>
      <c r="C257" s="56" t="s">
        <v>106</v>
      </c>
      <c r="D257" s="57">
        <v>9545450</v>
      </c>
      <c r="E257" s="58">
        <v>0</v>
      </c>
      <c r="F257" s="50">
        <f t="shared" si="21"/>
        <v>0</v>
      </c>
      <c r="G257" s="51">
        <f t="shared" si="22"/>
        <v>9545450</v>
      </c>
      <c r="H257" s="59"/>
      <c r="I257" s="59"/>
      <c r="J257" s="78"/>
      <c r="K257" s="108"/>
      <c r="L257" s="3"/>
    </row>
    <row r="258" spans="1:12" x14ac:dyDescent="0.25">
      <c r="A258" s="54" t="s">
        <v>251</v>
      </c>
      <c r="B258" s="55" t="s">
        <v>225</v>
      </c>
      <c r="C258" s="56" t="s">
        <v>74</v>
      </c>
      <c r="D258" s="57">
        <v>104810270</v>
      </c>
      <c r="E258" s="58">
        <v>0</v>
      </c>
      <c r="F258" s="50">
        <f t="shared" si="21"/>
        <v>0</v>
      </c>
      <c r="G258" s="51">
        <f t="shared" si="22"/>
        <v>104810270</v>
      </c>
      <c r="H258" s="59"/>
      <c r="I258" s="59"/>
      <c r="J258" s="78"/>
      <c r="K258" s="108"/>
      <c r="L258" s="3"/>
    </row>
    <row r="259" spans="1:12" x14ac:dyDescent="0.25">
      <c r="A259" s="70" t="s">
        <v>252</v>
      </c>
      <c r="B259" s="71" t="s">
        <v>238</v>
      </c>
      <c r="C259" s="72" t="s">
        <v>68</v>
      </c>
      <c r="D259" s="73">
        <v>30000000</v>
      </c>
      <c r="E259" s="74">
        <v>0</v>
      </c>
      <c r="F259" s="75">
        <f t="shared" si="21"/>
        <v>0</v>
      </c>
      <c r="G259" s="76">
        <f t="shared" si="22"/>
        <v>30000000</v>
      </c>
      <c r="H259" s="77"/>
      <c r="I259" s="77"/>
      <c r="J259" s="79"/>
      <c r="K259" s="108"/>
      <c r="L259" s="3"/>
    </row>
    <row r="260" spans="1:12" x14ac:dyDescent="0.25">
      <c r="A260" s="91" t="s">
        <v>117</v>
      </c>
      <c r="B260" s="92" t="s">
        <v>141</v>
      </c>
      <c r="C260" s="93" t="s">
        <v>186</v>
      </c>
      <c r="D260" s="94">
        <f>SUM(D261+D279+D293+D303)</f>
        <v>1540353297</v>
      </c>
      <c r="E260" s="94">
        <f>SUM(E261+E279+E293+E303)</f>
        <v>394399726</v>
      </c>
      <c r="F260" s="96">
        <f t="shared" si="21"/>
        <v>25.604497797234888</v>
      </c>
      <c r="G260" s="94">
        <f>SUM(G261+G279+G293+G303)</f>
        <v>1145953571</v>
      </c>
      <c r="H260" s="118"/>
      <c r="I260" s="118"/>
      <c r="J260" s="99"/>
      <c r="K260" s="108"/>
      <c r="L260" s="3"/>
    </row>
    <row r="261" spans="1:12" x14ac:dyDescent="0.25">
      <c r="A261" s="36">
        <v>37</v>
      </c>
      <c r="B261" s="37" t="s">
        <v>345</v>
      </c>
      <c r="C261" s="38" t="s">
        <v>36</v>
      </c>
      <c r="D261" s="39">
        <f>SUM(D262:D278)</f>
        <v>445738906</v>
      </c>
      <c r="E261" s="39">
        <f>SUM(E262:E278)</f>
        <v>4199000</v>
      </c>
      <c r="F261" s="41">
        <f t="shared" si="21"/>
        <v>0.9420312975776004</v>
      </c>
      <c r="G261" s="39">
        <f>SUM(G262:G278)</f>
        <v>441539906</v>
      </c>
      <c r="H261" s="120"/>
      <c r="I261" s="43"/>
      <c r="J261" s="44"/>
      <c r="K261" s="108"/>
      <c r="L261" s="3"/>
    </row>
    <row r="262" spans="1:12" x14ac:dyDescent="0.25">
      <c r="A262" s="54" t="s">
        <v>196</v>
      </c>
      <c r="B262" s="55" t="s">
        <v>195</v>
      </c>
      <c r="C262" s="56" t="s">
        <v>48</v>
      </c>
      <c r="D262" s="57">
        <v>6737800</v>
      </c>
      <c r="E262" s="58">
        <v>0</v>
      </c>
      <c r="F262" s="50">
        <f t="shared" si="21"/>
        <v>0</v>
      </c>
      <c r="G262" s="51">
        <f t="shared" ref="G262:G278" si="23">D262-E262</f>
        <v>6737800</v>
      </c>
      <c r="H262" s="59"/>
      <c r="I262" s="59"/>
      <c r="J262" s="78"/>
      <c r="K262" s="108"/>
      <c r="L262" s="3"/>
    </row>
    <row r="263" spans="1:12" x14ac:dyDescent="0.25">
      <c r="A263" s="54" t="s">
        <v>200</v>
      </c>
      <c r="B263" s="55" t="s">
        <v>197</v>
      </c>
      <c r="C263" s="56" t="s">
        <v>49</v>
      </c>
      <c r="D263" s="57">
        <v>6804076</v>
      </c>
      <c r="E263" s="58">
        <v>0</v>
      </c>
      <c r="F263" s="50">
        <f t="shared" si="21"/>
        <v>0</v>
      </c>
      <c r="G263" s="51">
        <f t="shared" si="23"/>
        <v>6804076</v>
      </c>
      <c r="H263" s="59"/>
      <c r="I263" s="59"/>
      <c r="J263" s="78"/>
      <c r="K263" s="108"/>
    </row>
    <row r="264" spans="1:12" x14ac:dyDescent="0.25">
      <c r="A264" s="54" t="s">
        <v>202</v>
      </c>
      <c r="B264" s="55" t="s">
        <v>235</v>
      </c>
      <c r="C264" s="56" t="s">
        <v>72</v>
      </c>
      <c r="D264" s="57">
        <v>660000</v>
      </c>
      <c r="E264" s="58">
        <v>0</v>
      </c>
      <c r="F264" s="50">
        <f t="shared" si="21"/>
        <v>0</v>
      </c>
      <c r="G264" s="51">
        <f t="shared" si="23"/>
        <v>660000</v>
      </c>
      <c r="H264" s="59"/>
      <c r="I264" s="59"/>
      <c r="J264" s="78"/>
      <c r="K264" s="108"/>
    </row>
    <row r="265" spans="1:12" x14ac:dyDescent="0.25">
      <c r="A265" s="54" t="s">
        <v>204</v>
      </c>
      <c r="B265" s="55" t="s">
        <v>237</v>
      </c>
      <c r="C265" s="56" t="s">
        <v>63</v>
      </c>
      <c r="D265" s="57">
        <v>7500000</v>
      </c>
      <c r="E265" s="58">
        <v>0</v>
      </c>
      <c r="F265" s="50">
        <f t="shared" si="21"/>
        <v>0</v>
      </c>
      <c r="G265" s="51">
        <f t="shared" si="23"/>
        <v>7500000</v>
      </c>
      <c r="H265" s="59"/>
      <c r="I265" s="59"/>
      <c r="J265" s="78"/>
      <c r="K265" s="108"/>
    </row>
    <row r="266" spans="1:12" x14ac:dyDescent="0.25">
      <c r="A266" s="54" t="s">
        <v>206</v>
      </c>
      <c r="B266" s="55" t="s">
        <v>231</v>
      </c>
      <c r="C266" s="56" t="s">
        <v>64</v>
      </c>
      <c r="D266" s="57">
        <v>40400000</v>
      </c>
      <c r="E266" s="58">
        <v>0</v>
      </c>
      <c r="F266" s="50">
        <f t="shared" si="21"/>
        <v>0</v>
      </c>
      <c r="G266" s="51">
        <f t="shared" si="23"/>
        <v>40400000</v>
      </c>
      <c r="H266" s="59"/>
      <c r="I266" s="59"/>
      <c r="J266" s="78"/>
      <c r="K266" s="108"/>
    </row>
    <row r="267" spans="1:12" x14ac:dyDescent="0.25">
      <c r="A267" s="54" t="s">
        <v>208</v>
      </c>
      <c r="B267" s="55" t="s">
        <v>285</v>
      </c>
      <c r="C267" s="56" t="s">
        <v>165</v>
      </c>
      <c r="D267" s="57">
        <v>25000000</v>
      </c>
      <c r="E267" s="58">
        <v>0</v>
      </c>
      <c r="F267" s="50">
        <f t="shared" si="21"/>
        <v>0</v>
      </c>
      <c r="G267" s="51">
        <f t="shared" si="23"/>
        <v>25000000</v>
      </c>
      <c r="H267" s="59"/>
      <c r="I267" s="59"/>
      <c r="J267" s="78"/>
      <c r="K267" s="108"/>
    </row>
    <row r="268" spans="1:12" ht="30" x14ac:dyDescent="0.25">
      <c r="A268" s="54" t="s">
        <v>210</v>
      </c>
      <c r="B268" s="55" t="s">
        <v>222</v>
      </c>
      <c r="C268" s="56" t="s">
        <v>65</v>
      </c>
      <c r="D268" s="57">
        <v>24150000</v>
      </c>
      <c r="E268" s="58">
        <v>0</v>
      </c>
      <c r="F268" s="50">
        <f t="shared" si="21"/>
        <v>0</v>
      </c>
      <c r="G268" s="51">
        <f t="shared" si="23"/>
        <v>24150000</v>
      </c>
      <c r="H268" s="59"/>
      <c r="I268" s="59"/>
      <c r="J268" s="78"/>
      <c r="K268" s="108"/>
    </row>
    <row r="269" spans="1:12" ht="30" x14ac:dyDescent="0.25">
      <c r="A269" s="54" t="s">
        <v>212</v>
      </c>
      <c r="B269" s="55" t="s">
        <v>267</v>
      </c>
      <c r="C269" s="56" t="s">
        <v>99</v>
      </c>
      <c r="D269" s="57">
        <v>41400000</v>
      </c>
      <c r="E269" s="58">
        <v>0</v>
      </c>
      <c r="F269" s="50">
        <f t="shared" si="21"/>
        <v>0</v>
      </c>
      <c r="G269" s="51">
        <f t="shared" si="23"/>
        <v>41400000</v>
      </c>
      <c r="H269" s="121"/>
      <c r="I269" s="121"/>
      <c r="J269" s="122"/>
      <c r="K269" s="108"/>
    </row>
    <row r="270" spans="1:12" x14ac:dyDescent="0.25">
      <c r="A270" s="54" t="s">
        <v>214</v>
      </c>
      <c r="B270" s="55" t="s">
        <v>286</v>
      </c>
      <c r="C270" s="56" t="s">
        <v>166</v>
      </c>
      <c r="D270" s="57">
        <v>6000000</v>
      </c>
      <c r="E270" s="58">
        <v>0</v>
      </c>
      <c r="F270" s="50">
        <f t="shared" si="21"/>
        <v>0</v>
      </c>
      <c r="G270" s="51">
        <f t="shared" si="23"/>
        <v>6000000</v>
      </c>
      <c r="H270" s="106"/>
      <c r="I270" s="106"/>
      <c r="J270" s="78"/>
      <c r="K270" s="108"/>
    </row>
    <row r="271" spans="1:12" x14ac:dyDescent="0.25">
      <c r="A271" s="54" t="s">
        <v>216</v>
      </c>
      <c r="B271" s="55" t="s">
        <v>272</v>
      </c>
      <c r="C271" s="56" t="s">
        <v>157</v>
      </c>
      <c r="D271" s="57">
        <v>750000</v>
      </c>
      <c r="E271" s="58">
        <v>0</v>
      </c>
      <c r="F271" s="50">
        <f t="shared" si="21"/>
        <v>0</v>
      </c>
      <c r="G271" s="51">
        <f t="shared" si="23"/>
        <v>750000</v>
      </c>
      <c r="H271" s="106"/>
      <c r="I271" s="106"/>
      <c r="J271" s="78"/>
      <c r="K271" s="108"/>
    </row>
    <row r="272" spans="1:12" x14ac:dyDescent="0.25">
      <c r="A272" s="54" t="s">
        <v>218</v>
      </c>
      <c r="B272" s="55" t="s">
        <v>283</v>
      </c>
      <c r="C272" s="56" t="s">
        <v>373</v>
      </c>
      <c r="D272" s="57">
        <v>123009040</v>
      </c>
      <c r="E272" s="58">
        <v>0</v>
      </c>
      <c r="F272" s="50">
        <f t="shared" si="21"/>
        <v>0</v>
      </c>
      <c r="G272" s="51">
        <f t="shared" si="23"/>
        <v>123009040</v>
      </c>
      <c r="H272" s="106"/>
      <c r="I272" s="106"/>
      <c r="J272" s="78"/>
      <c r="K272" s="108"/>
    </row>
    <row r="273" spans="1:11" x14ac:dyDescent="0.25">
      <c r="A273" s="54" t="s">
        <v>220</v>
      </c>
      <c r="B273" s="55" t="s">
        <v>223</v>
      </c>
      <c r="C273" s="56" t="s">
        <v>103</v>
      </c>
      <c r="D273" s="57">
        <v>4000000</v>
      </c>
      <c r="E273" s="58">
        <v>0</v>
      </c>
      <c r="F273" s="50">
        <f t="shared" si="21"/>
        <v>0</v>
      </c>
      <c r="G273" s="51">
        <f t="shared" si="23"/>
        <v>4000000</v>
      </c>
      <c r="H273" s="106"/>
      <c r="I273" s="106"/>
      <c r="J273" s="78"/>
      <c r="K273" s="108"/>
    </row>
    <row r="274" spans="1:11" x14ac:dyDescent="0.25">
      <c r="A274" s="54" t="s">
        <v>251</v>
      </c>
      <c r="B274" s="55" t="s">
        <v>287</v>
      </c>
      <c r="C274" s="56" t="s">
        <v>167</v>
      </c>
      <c r="D274" s="57">
        <v>15400000</v>
      </c>
      <c r="E274" s="58">
        <v>0</v>
      </c>
      <c r="F274" s="50">
        <f t="shared" si="21"/>
        <v>0</v>
      </c>
      <c r="G274" s="51">
        <f t="shared" si="23"/>
        <v>15400000</v>
      </c>
      <c r="H274" s="106"/>
      <c r="I274" s="106"/>
      <c r="J274" s="78"/>
      <c r="K274" s="108"/>
    </row>
    <row r="275" spans="1:11" x14ac:dyDescent="0.25">
      <c r="A275" s="54" t="s">
        <v>253</v>
      </c>
      <c r="B275" s="55" t="s">
        <v>288</v>
      </c>
      <c r="C275" s="56" t="s">
        <v>169</v>
      </c>
      <c r="D275" s="57">
        <v>9999990</v>
      </c>
      <c r="E275" s="58">
        <v>0</v>
      </c>
      <c r="F275" s="50">
        <f t="shared" si="21"/>
        <v>0</v>
      </c>
      <c r="G275" s="51">
        <f t="shared" si="23"/>
        <v>9999990</v>
      </c>
      <c r="H275" s="106"/>
      <c r="I275" s="106"/>
      <c r="J275" s="78"/>
      <c r="K275" s="108"/>
    </row>
    <row r="276" spans="1:11" x14ac:dyDescent="0.25">
      <c r="A276" s="54" t="s">
        <v>281</v>
      </c>
      <c r="B276" s="55" t="s">
        <v>225</v>
      </c>
      <c r="C276" s="56" t="s">
        <v>382</v>
      </c>
      <c r="D276" s="57">
        <v>61180000</v>
      </c>
      <c r="E276" s="58">
        <v>2099000</v>
      </c>
      <c r="F276" s="50">
        <f t="shared" si="21"/>
        <v>3.4308597580908797</v>
      </c>
      <c r="G276" s="51">
        <f t="shared" si="23"/>
        <v>59081000</v>
      </c>
      <c r="H276" s="106"/>
      <c r="I276" s="106"/>
      <c r="J276" s="78"/>
      <c r="K276" s="108"/>
    </row>
    <row r="277" spans="1:11" x14ac:dyDescent="0.25">
      <c r="A277" s="54" t="s">
        <v>282</v>
      </c>
      <c r="B277" s="55" t="s">
        <v>238</v>
      </c>
      <c r="C277" s="56" t="s">
        <v>68</v>
      </c>
      <c r="D277" s="57">
        <v>3750000</v>
      </c>
      <c r="E277" s="58">
        <v>2100000</v>
      </c>
      <c r="F277" s="50">
        <f t="shared" si="21"/>
        <v>56.000000000000007</v>
      </c>
      <c r="G277" s="51">
        <f t="shared" si="23"/>
        <v>1650000</v>
      </c>
      <c r="H277" s="106"/>
      <c r="I277" s="106"/>
      <c r="J277" s="78"/>
      <c r="K277" s="108"/>
    </row>
    <row r="278" spans="1:11" x14ac:dyDescent="0.25">
      <c r="A278" s="70" t="s">
        <v>289</v>
      </c>
      <c r="B278" s="71" t="s">
        <v>226</v>
      </c>
      <c r="C278" s="72" t="s">
        <v>69</v>
      </c>
      <c r="D278" s="73">
        <v>68998000</v>
      </c>
      <c r="E278" s="58">
        <v>0</v>
      </c>
      <c r="F278" s="75">
        <f t="shared" si="21"/>
        <v>0</v>
      </c>
      <c r="G278" s="76">
        <f t="shared" si="23"/>
        <v>68998000</v>
      </c>
      <c r="H278" s="156"/>
      <c r="I278" s="156"/>
      <c r="J278" s="79"/>
      <c r="K278" s="108"/>
    </row>
    <row r="279" spans="1:11" x14ac:dyDescent="0.25">
      <c r="A279" s="36">
        <v>38</v>
      </c>
      <c r="B279" s="37" t="s">
        <v>346</v>
      </c>
      <c r="C279" s="38" t="s">
        <v>37</v>
      </c>
      <c r="D279" s="39">
        <f>SUM(D280:D292)</f>
        <v>742777191</v>
      </c>
      <c r="E279" s="39">
        <f>SUM(E280:E292)</f>
        <v>349370450</v>
      </c>
      <c r="F279" s="41">
        <f t="shared" si="21"/>
        <v>47.035699834783969</v>
      </c>
      <c r="G279" s="39">
        <f>SUM(G280:G292)</f>
        <v>393406741</v>
      </c>
      <c r="H279" s="120"/>
      <c r="I279" s="43"/>
      <c r="J279" s="44"/>
      <c r="K279" s="108"/>
    </row>
    <row r="280" spans="1:11" x14ac:dyDescent="0.25">
      <c r="A280" s="54" t="s">
        <v>194</v>
      </c>
      <c r="B280" s="55" t="s">
        <v>195</v>
      </c>
      <c r="C280" s="56" t="s">
        <v>48</v>
      </c>
      <c r="D280" s="57">
        <v>8940750</v>
      </c>
      <c r="E280" s="58">
        <v>1918450</v>
      </c>
      <c r="F280" s="50">
        <f t="shared" si="21"/>
        <v>21.457372144395045</v>
      </c>
      <c r="G280" s="51">
        <f t="shared" ref="G280:G292" si="24">D280-E280</f>
        <v>7022300</v>
      </c>
      <c r="H280" s="59"/>
      <c r="I280" s="59"/>
      <c r="J280" s="78"/>
      <c r="K280" s="108"/>
    </row>
    <row r="281" spans="1:11" x14ac:dyDescent="0.25">
      <c r="A281" s="54" t="s">
        <v>196</v>
      </c>
      <c r="B281" s="55" t="s">
        <v>197</v>
      </c>
      <c r="C281" s="56" t="s">
        <v>49</v>
      </c>
      <c r="D281" s="57">
        <v>8001041</v>
      </c>
      <c r="E281" s="58">
        <v>0</v>
      </c>
      <c r="F281" s="50">
        <f t="shared" si="21"/>
        <v>0</v>
      </c>
      <c r="G281" s="51">
        <f t="shared" si="24"/>
        <v>8001041</v>
      </c>
      <c r="H281" s="59"/>
      <c r="I281" s="59"/>
      <c r="J281" s="78"/>
      <c r="K281" s="108"/>
    </row>
    <row r="282" spans="1:11" x14ac:dyDescent="0.25">
      <c r="A282" s="54" t="s">
        <v>200</v>
      </c>
      <c r="B282" s="55" t="s">
        <v>235</v>
      </c>
      <c r="C282" s="56" t="s">
        <v>72</v>
      </c>
      <c r="D282" s="57">
        <v>462000</v>
      </c>
      <c r="E282" s="58">
        <v>220000</v>
      </c>
      <c r="F282" s="50">
        <f t="shared" si="21"/>
        <v>47.619047619047613</v>
      </c>
      <c r="G282" s="51">
        <f t="shared" si="24"/>
        <v>242000</v>
      </c>
      <c r="H282" s="59"/>
      <c r="I282" s="59"/>
      <c r="J282" s="78"/>
      <c r="K282" s="108"/>
    </row>
    <row r="283" spans="1:11" x14ac:dyDescent="0.25">
      <c r="A283" s="54" t="s">
        <v>202</v>
      </c>
      <c r="B283" s="55" t="s">
        <v>237</v>
      </c>
      <c r="C283" s="56" t="s">
        <v>63</v>
      </c>
      <c r="D283" s="57">
        <v>32825000</v>
      </c>
      <c r="E283" s="58">
        <v>0</v>
      </c>
      <c r="F283" s="50">
        <f t="shared" si="21"/>
        <v>0</v>
      </c>
      <c r="G283" s="51">
        <f t="shared" si="24"/>
        <v>32825000</v>
      </c>
      <c r="H283" s="59"/>
      <c r="I283" s="59"/>
      <c r="J283" s="78"/>
      <c r="K283" s="108"/>
    </row>
    <row r="284" spans="1:11" ht="30" x14ac:dyDescent="0.25">
      <c r="A284" s="54" t="s">
        <v>204</v>
      </c>
      <c r="B284" s="55" t="s">
        <v>222</v>
      </c>
      <c r="C284" s="56" t="s">
        <v>65</v>
      </c>
      <c r="D284" s="57">
        <v>13000000</v>
      </c>
      <c r="E284" s="58">
        <v>0</v>
      </c>
      <c r="F284" s="50">
        <f t="shared" si="21"/>
        <v>0</v>
      </c>
      <c r="G284" s="51">
        <f t="shared" si="24"/>
        <v>13000000</v>
      </c>
      <c r="H284" s="59"/>
      <c r="I284" s="59"/>
      <c r="J284" s="78"/>
      <c r="K284" s="108"/>
    </row>
    <row r="285" spans="1:11" ht="30" x14ac:dyDescent="0.25">
      <c r="A285" s="54" t="s">
        <v>206</v>
      </c>
      <c r="B285" s="55" t="s">
        <v>267</v>
      </c>
      <c r="C285" s="56" t="s">
        <v>99</v>
      </c>
      <c r="D285" s="57">
        <v>20850000</v>
      </c>
      <c r="E285" s="58">
        <v>0</v>
      </c>
      <c r="F285" s="50">
        <f t="shared" si="21"/>
        <v>0</v>
      </c>
      <c r="G285" s="51">
        <f t="shared" si="24"/>
        <v>20850000</v>
      </c>
      <c r="H285" s="59"/>
      <c r="I285" s="59"/>
      <c r="J285" s="78"/>
      <c r="K285" s="108"/>
    </row>
    <row r="286" spans="1:11" x14ac:dyDescent="0.25">
      <c r="A286" s="54" t="s">
        <v>208</v>
      </c>
      <c r="B286" s="55" t="s">
        <v>255</v>
      </c>
      <c r="C286" s="56" t="s">
        <v>88</v>
      </c>
      <c r="D286" s="57">
        <v>1000000</v>
      </c>
      <c r="E286" s="58">
        <v>0</v>
      </c>
      <c r="F286" s="50">
        <f t="shared" si="21"/>
        <v>0</v>
      </c>
      <c r="G286" s="51">
        <f t="shared" si="24"/>
        <v>1000000</v>
      </c>
      <c r="H286" s="59"/>
      <c r="I286" s="59"/>
      <c r="J286" s="78"/>
      <c r="K286" s="108"/>
    </row>
    <row r="287" spans="1:11" x14ac:dyDescent="0.25">
      <c r="A287" s="54" t="s">
        <v>212</v>
      </c>
      <c r="B287" s="55" t="s">
        <v>256</v>
      </c>
      <c r="C287" s="56" t="s">
        <v>89</v>
      </c>
      <c r="D287" s="57">
        <v>2250000</v>
      </c>
      <c r="E287" s="58">
        <v>0</v>
      </c>
      <c r="F287" s="50">
        <f t="shared" si="21"/>
        <v>0</v>
      </c>
      <c r="G287" s="51">
        <f t="shared" si="24"/>
        <v>2250000</v>
      </c>
      <c r="H287" s="121"/>
      <c r="I287" s="121"/>
      <c r="J287" s="122"/>
      <c r="K287" s="108"/>
    </row>
    <row r="288" spans="1:11" ht="30" x14ac:dyDescent="0.25">
      <c r="A288" s="54" t="s">
        <v>214</v>
      </c>
      <c r="B288" s="55" t="s">
        <v>290</v>
      </c>
      <c r="C288" s="56" t="s">
        <v>374</v>
      </c>
      <c r="D288" s="57">
        <v>22500000</v>
      </c>
      <c r="E288" s="58">
        <v>0</v>
      </c>
      <c r="F288" s="50">
        <f t="shared" si="21"/>
        <v>0</v>
      </c>
      <c r="G288" s="51">
        <f t="shared" si="24"/>
        <v>22500000</v>
      </c>
      <c r="H288" s="106"/>
      <c r="I288" s="106"/>
      <c r="J288" s="78"/>
      <c r="K288" s="108"/>
    </row>
    <row r="289" spans="1:11" s="103" customFormat="1" x14ac:dyDescent="0.25">
      <c r="A289" s="54" t="s">
        <v>216</v>
      </c>
      <c r="B289" s="55" t="s">
        <v>291</v>
      </c>
      <c r="C289" s="56" t="s">
        <v>109</v>
      </c>
      <c r="D289" s="57">
        <v>210000000</v>
      </c>
      <c r="E289" s="58">
        <v>90000000</v>
      </c>
      <c r="F289" s="50">
        <f t="shared" si="21"/>
        <v>42.857142857142854</v>
      </c>
      <c r="G289" s="51">
        <f t="shared" si="24"/>
        <v>120000000</v>
      </c>
      <c r="H289" s="59"/>
      <c r="I289" s="59"/>
      <c r="J289" s="78"/>
      <c r="K289" s="104"/>
    </row>
    <row r="290" spans="1:11" x14ac:dyDescent="0.25">
      <c r="A290" s="54" t="s">
        <v>218</v>
      </c>
      <c r="B290" s="55" t="s">
        <v>225</v>
      </c>
      <c r="C290" s="56" t="s">
        <v>74</v>
      </c>
      <c r="D290" s="57">
        <v>62748400</v>
      </c>
      <c r="E290" s="58">
        <v>0</v>
      </c>
      <c r="F290" s="50">
        <f t="shared" si="21"/>
        <v>0</v>
      </c>
      <c r="G290" s="51">
        <f t="shared" si="24"/>
        <v>62748400</v>
      </c>
      <c r="H290" s="59"/>
      <c r="I290" s="59"/>
      <c r="J290" s="78"/>
      <c r="K290" s="108"/>
    </row>
    <row r="291" spans="1:11" x14ac:dyDescent="0.25">
      <c r="A291" s="54" t="s">
        <v>220</v>
      </c>
      <c r="B291" s="55" t="s">
        <v>238</v>
      </c>
      <c r="C291" s="56" t="s">
        <v>68</v>
      </c>
      <c r="D291" s="57">
        <v>10200000</v>
      </c>
      <c r="E291" s="58">
        <v>2250000</v>
      </c>
      <c r="F291" s="50">
        <f t="shared" si="21"/>
        <v>22.058823529411764</v>
      </c>
      <c r="G291" s="51">
        <f t="shared" si="24"/>
        <v>7950000</v>
      </c>
      <c r="H291" s="59"/>
      <c r="I291" s="59"/>
      <c r="J291" s="78"/>
      <c r="K291" s="108"/>
    </row>
    <row r="292" spans="1:11" x14ac:dyDescent="0.25">
      <c r="A292" s="70" t="s">
        <v>251</v>
      </c>
      <c r="B292" s="71" t="s">
        <v>369</v>
      </c>
      <c r="C292" s="72" t="s">
        <v>370</v>
      </c>
      <c r="D292" s="73">
        <v>350000000</v>
      </c>
      <c r="E292" s="74">
        <v>254982000</v>
      </c>
      <c r="F292" s="75">
        <f t="shared" si="21"/>
        <v>72.85199999999999</v>
      </c>
      <c r="G292" s="76">
        <f t="shared" si="24"/>
        <v>95018000</v>
      </c>
      <c r="H292" s="77"/>
      <c r="I292" s="77"/>
      <c r="J292" s="79"/>
      <c r="K292" s="108"/>
    </row>
    <row r="293" spans="1:11" x14ac:dyDescent="0.25">
      <c r="A293" s="36">
        <v>39</v>
      </c>
      <c r="B293" s="37" t="s">
        <v>347</v>
      </c>
      <c r="C293" s="38" t="s">
        <v>38</v>
      </c>
      <c r="D293" s="39">
        <f>SUM(D294:D302)</f>
        <v>296957500</v>
      </c>
      <c r="E293" s="39">
        <f>SUM(E294:E302)</f>
        <v>39287746</v>
      </c>
      <c r="F293" s="42">
        <f t="shared" si="21"/>
        <v>13.230090501165993</v>
      </c>
      <c r="G293" s="39">
        <f>SUM(G294:G302)</f>
        <v>257669754</v>
      </c>
      <c r="H293" s="134"/>
      <c r="I293" s="43"/>
      <c r="J293" s="44"/>
      <c r="K293" s="108"/>
    </row>
    <row r="294" spans="1:11" x14ac:dyDescent="0.25">
      <c r="A294" s="54" t="s">
        <v>194</v>
      </c>
      <c r="B294" s="55" t="s">
        <v>195</v>
      </c>
      <c r="C294" s="56" t="s">
        <v>48</v>
      </c>
      <c r="D294" s="57">
        <v>21756260</v>
      </c>
      <c r="E294" s="58">
        <v>1938746</v>
      </c>
      <c r="F294" s="50">
        <f t="shared" si="21"/>
        <v>8.91120992302905</v>
      </c>
      <c r="G294" s="51">
        <f t="shared" ref="G294:G302" si="25">D294-E294</f>
        <v>19817514</v>
      </c>
      <c r="H294" s="59"/>
      <c r="I294" s="59"/>
      <c r="J294" s="78"/>
      <c r="K294" s="108"/>
    </row>
    <row r="295" spans="1:11" x14ac:dyDescent="0.25">
      <c r="A295" s="54" t="s">
        <v>196</v>
      </c>
      <c r="B295" s="55" t="s">
        <v>197</v>
      </c>
      <c r="C295" s="56" t="s">
        <v>49</v>
      </c>
      <c r="D295" s="57">
        <v>16689300</v>
      </c>
      <c r="E295" s="58">
        <v>1950000</v>
      </c>
      <c r="F295" s="50">
        <f t="shared" si="21"/>
        <v>11.684132947457353</v>
      </c>
      <c r="G295" s="51">
        <f t="shared" si="25"/>
        <v>14739300</v>
      </c>
      <c r="H295" s="59"/>
      <c r="I295" s="59"/>
      <c r="J295" s="78"/>
      <c r="K295" s="108"/>
    </row>
    <row r="296" spans="1:11" x14ac:dyDescent="0.25">
      <c r="A296" s="54" t="s">
        <v>200</v>
      </c>
      <c r="B296" s="55" t="s">
        <v>235</v>
      </c>
      <c r="C296" s="56" t="s">
        <v>72</v>
      </c>
      <c r="D296" s="57">
        <v>1100000</v>
      </c>
      <c r="E296" s="58">
        <v>550000</v>
      </c>
      <c r="F296" s="50">
        <f t="shared" si="21"/>
        <v>50</v>
      </c>
      <c r="G296" s="51">
        <f t="shared" si="25"/>
        <v>550000</v>
      </c>
      <c r="H296" s="59"/>
      <c r="I296" s="59"/>
      <c r="J296" s="78"/>
      <c r="K296" s="108"/>
    </row>
    <row r="297" spans="1:11" x14ac:dyDescent="0.25">
      <c r="A297" s="54" t="s">
        <v>202</v>
      </c>
      <c r="B297" s="55" t="s">
        <v>237</v>
      </c>
      <c r="C297" s="56" t="s">
        <v>63</v>
      </c>
      <c r="D297" s="57">
        <v>55500000</v>
      </c>
      <c r="E297" s="58">
        <v>759000</v>
      </c>
      <c r="F297" s="50">
        <f t="shared" si="21"/>
        <v>1.3675675675675676</v>
      </c>
      <c r="G297" s="51">
        <f t="shared" si="25"/>
        <v>54741000</v>
      </c>
      <c r="H297" s="59"/>
      <c r="I297" s="59"/>
      <c r="J297" s="78"/>
      <c r="K297" s="108"/>
    </row>
    <row r="298" spans="1:11" x14ac:dyDescent="0.25">
      <c r="A298" s="54" t="s">
        <v>204</v>
      </c>
      <c r="B298" s="55" t="s">
        <v>231</v>
      </c>
      <c r="C298" s="56" t="s">
        <v>64</v>
      </c>
      <c r="D298" s="57">
        <v>1650000</v>
      </c>
      <c r="E298" s="58">
        <v>0</v>
      </c>
      <c r="F298" s="50">
        <f t="shared" si="21"/>
        <v>0</v>
      </c>
      <c r="G298" s="51">
        <f t="shared" si="25"/>
        <v>1650000</v>
      </c>
      <c r="H298" s="59"/>
      <c r="I298" s="59"/>
      <c r="J298" s="78"/>
      <c r="K298" s="108"/>
    </row>
    <row r="299" spans="1:11" ht="30" x14ac:dyDescent="0.25">
      <c r="A299" s="54" t="s">
        <v>206</v>
      </c>
      <c r="B299" s="55" t="s">
        <v>222</v>
      </c>
      <c r="C299" s="56" t="s">
        <v>65</v>
      </c>
      <c r="D299" s="57">
        <v>115850000</v>
      </c>
      <c r="E299" s="58">
        <v>16950000</v>
      </c>
      <c r="F299" s="50">
        <f t="shared" si="21"/>
        <v>14.630988347000432</v>
      </c>
      <c r="G299" s="51">
        <f t="shared" si="25"/>
        <v>98900000</v>
      </c>
      <c r="H299" s="59"/>
      <c r="I299" s="59"/>
      <c r="J299" s="78"/>
      <c r="K299" s="108"/>
    </row>
    <row r="300" spans="1:11" x14ac:dyDescent="0.25">
      <c r="A300" s="54" t="s">
        <v>208</v>
      </c>
      <c r="B300" s="55" t="s">
        <v>256</v>
      </c>
      <c r="C300" s="56" t="s">
        <v>89</v>
      </c>
      <c r="D300" s="57">
        <v>1500000</v>
      </c>
      <c r="E300" s="58">
        <v>0</v>
      </c>
      <c r="F300" s="50">
        <f t="shared" si="21"/>
        <v>0</v>
      </c>
      <c r="G300" s="51">
        <f t="shared" si="25"/>
        <v>1500000</v>
      </c>
      <c r="H300" s="59"/>
      <c r="I300" s="59"/>
      <c r="J300" s="78"/>
      <c r="K300" s="108"/>
    </row>
    <row r="301" spans="1:11" x14ac:dyDescent="0.25">
      <c r="A301" s="54" t="s">
        <v>210</v>
      </c>
      <c r="B301" s="55" t="s">
        <v>225</v>
      </c>
      <c r="C301" s="56" t="s">
        <v>74</v>
      </c>
      <c r="D301" s="57">
        <v>67911940</v>
      </c>
      <c r="E301" s="58">
        <v>16390000</v>
      </c>
      <c r="F301" s="50">
        <f t="shared" si="21"/>
        <v>24.134194958942416</v>
      </c>
      <c r="G301" s="51">
        <f t="shared" si="25"/>
        <v>51521940</v>
      </c>
      <c r="H301" s="59"/>
      <c r="I301" s="59"/>
      <c r="J301" s="78"/>
      <c r="K301" s="108"/>
    </row>
    <row r="302" spans="1:11" x14ac:dyDescent="0.25">
      <c r="A302" s="70" t="s">
        <v>212</v>
      </c>
      <c r="B302" s="71" t="s">
        <v>238</v>
      </c>
      <c r="C302" s="72" t="s">
        <v>68</v>
      </c>
      <c r="D302" s="73">
        <v>15000000</v>
      </c>
      <c r="E302" s="58">
        <v>750000</v>
      </c>
      <c r="F302" s="75">
        <f t="shared" si="21"/>
        <v>5</v>
      </c>
      <c r="G302" s="76">
        <f t="shared" si="25"/>
        <v>14250000</v>
      </c>
      <c r="H302" s="77"/>
      <c r="I302" s="77"/>
      <c r="J302" s="79"/>
      <c r="K302" s="108"/>
    </row>
    <row r="303" spans="1:11" x14ac:dyDescent="0.25">
      <c r="A303" s="36">
        <v>40</v>
      </c>
      <c r="B303" s="37" t="s">
        <v>348</v>
      </c>
      <c r="C303" s="38" t="s">
        <v>39</v>
      </c>
      <c r="D303" s="39">
        <f>SUM(D304:D313)</f>
        <v>54879700</v>
      </c>
      <c r="E303" s="39">
        <f>SUM(E304:E313)</f>
        <v>1542530</v>
      </c>
      <c r="F303" s="42">
        <f t="shared" si="21"/>
        <v>2.8107478721640242</v>
      </c>
      <c r="G303" s="39">
        <f>SUM(G304:G313)</f>
        <v>53337170</v>
      </c>
      <c r="H303" s="157"/>
      <c r="I303" s="43"/>
      <c r="J303" s="44"/>
      <c r="K303" s="108"/>
    </row>
    <row r="304" spans="1:11" x14ac:dyDescent="0.25">
      <c r="A304" s="54" t="s">
        <v>194</v>
      </c>
      <c r="B304" s="55" t="s">
        <v>195</v>
      </c>
      <c r="C304" s="56" t="s">
        <v>48</v>
      </c>
      <c r="D304" s="57">
        <v>2286650</v>
      </c>
      <c r="E304" s="58">
        <v>462530</v>
      </c>
      <c r="F304" s="50">
        <f t="shared" si="21"/>
        <v>20.227406905298142</v>
      </c>
      <c r="G304" s="51">
        <f t="shared" ref="G304:G313" si="26">D304-E304</f>
        <v>1824120</v>
      </c>
      <c r="H304" s="59"/>
      <c r="I304" s="59"/>
      <c r="J304" s="78"/>
      <c r="K304" s="108"/>
    </row>
    <row r="305" spans="1:11" x14ac:dyDescent="0.25">
      <c r="A305" s="54" t="s">
        <v>196</v>
      </c>
      <c r="B305" s="55" t="s">
        <v>197</v>
      </c>
      <c r="C305" s="56" t="s">
        <v>49</v>
      </c>
      <c r="D305" s="57">
        <v>1113030</v>
      </c>
      <c r="E305" s="58">
        <v>330000</v>
      </c>
      <c r="F305" s="50">
        <f t="shared" si="21"/>
        <v>29.648796528395462</v>
      </c>
      <c r="G305" s="51">
        <f t="shared" si="26"/>
        <v>783030</v>
      </c>
      <c r="H305" s="59"/>
      <c r="I305" s="59"/>
      <c r="J305" s="78"/>
      <c r="K305" s="108"/>
    </row>
    <row r="306" spans="1:11" x14ac:dyDescent="0.25">
      <c r="A306" s="54" t="s">
        <v>200</v>
      </c>
      <c r="B306" s="55" t="s">
        <v>237</v>
      </c>
      <c r="C306" s="56" t="s">
        <v>63</v>
      </c>
      <c r="D306" s="57">
        <v>25680000</v>
      </c>
      <c r="E306" s="58">
        <v>0</v>
      </c>
      <c r="F306" s="50">
        <f t="shared" ref="F306:F354" si="27">E306/D306*100</f>
        <v>0</v>
      </c>
      <c r="G306" s="51">
        <f t="shared" si="26"/>
        <v>25680000</v>
      </c>
      <c r="H306" s="59"/>
      <c r="I306" s="59"/>
      <c r="J306" s="78"/>
      <c r="K306" s="108"/>
    </row>
    <row r="307" spans="1:11" x14ac:dyDescent="0.25">
      <c r="A307" s="54" t="s">
        <v>202</v>
      </c>
      <c r="B307" s="55" t="s">
        <v>231</v>
      </c>
      <c r="C307" s="56" t="s">
        <v>64</v>
      </c>
      <c r="D307" s="57">
        <v>1650000</v>
      </c>
      <c r="E307" s="58">
        <v>0</v>
      </c>
      <c r="F307" s="50">
        <f t="shared" si="27"/>
        <v>0</v>
      </c>
      <c r="G307" s="51">
        <f t="shared" si="26"/>
        <v>1650000</v>
      </c>
      <c r="H307" s="59"/>
      <c r="I307" s="59"/>
      <c r="J307" s="78"/>
      <c r="K307" s="108"/>
    </row>
    <row r="308" spans="1:11" ht="30" x14ac:dyDescent="0.25">
      <c r="A308" s="54" t="s">
        <v>204</v>
      </c>
      <c r="B308" s="55" t="s">
        <v>222</v>
      </c>
      <c r="C308" s="56" t="s">
        <v>65</v>
      </c>
      <c r="D308" s="57">
        <v>15300000</v>
      </c>
      <c r="E308" s="58">
        <v>0</v>
      </c>
      <c r="F308" s="50">
        <f t="shared" si="27"/>
        <v>0</v>
      </c>
      <c r="G308" s="51">
        <f t="shared" si="26"/>
        <v>15300000</v>
      </c>
      <c r="H308" s="59"/>
      <c r="I308" s="59"/>
      <c r="J308" s="78"/>
      <c r="K308" s="108"/>
    </row>
    <row r="309" spans="1:11" x14ac:dyDescent="0.25">
      <c r="A309" s="54" t="s">
        <v>206</v>
      </c>
      <c r="B309" s="55" t="s">
        <v>270</v>
      </c>
      <c r="C309" s="56" t="s">
        <v>102</v>
      </c>
      <c r="D309" s="57">
        <v>4000000</v>
      </c>
      <c r="E309" s="58">
        <v>0</v>
      </c>
      <c r="F309" s="50">
        <f t="shared" si="27"/>
        <v>0</v>
      </c>
      <c r="G309" s="51">
        <f t="shared" si="26"/>
        <v>4000000</v>
      </c>
      <c r="H309" s="59"/>
      <c r="I309" s="59"/>
      <c r="J309" s="78"/>
      <c r="K309" s="108"/>
    </row>
    <row r="310" spans="1:11" x14ac:dyDescent="0.25">
      <c r="A310" s="54" t="s">
        <v>208</v>
      </c>
      <c r="B310" s="55" t="s">
        <v>272</v>
      </c>
      <c r="C310" s="56" t="s">
        <v>157</v>
      </c>
      <c r="D310" s="57">
        <v>300000</v>
      </c>
      <c r="E310" s="58">
        <v>0</v>
      </c>
      <c r="F310" s="50">
        <f t="shared" si="27"/>
        <v>0</v>
      </c>
      <c r="G310" s="51">
        <f t="shared" si="26"/>
        <v>300000</v>
      </c>
      <c r="H310" s="59"/>
      <c r="I310" s="59"/>
      <c r="J310" s="78"/>
      <c r="K310" s="108"/>
    </row>
    <row r="311" spans="1:11" x14ac:dyDescent="0.25">
      <c r="A311" s="54" t="s">
        <v>210</v>
      </c>
      <c r="B311" s="55" t="s">
        <v>256</v>
      </c>
      <c r="C311" s="56" t="s">
        <v>89</v>
      </c>
      <c r="D311" s="57">
        <v>750000</v>
      </c>
      <c r="E311" s="58">
        <v>0</v>
      </c>
      <c r="F311" s="50">
        <f t="shared" si="27"/>
        <v>0</v>
      </c>
      <c r="G311" s="51">
        <f t="shared" si="26"/>
        <v>750000</v>
      </c>
      <c r="H311" s="59"/>
      <c r="I311" s="59"/>
      <c r="J311" s="78"/>
      <c r="K311" s="108"/>
    </row>
    <row r="312" spans="1:11" x14ac:dyDescent="0.25">
      <c r="A312" s="54" t="s">
        <v>212</v>
      </c>
      <c r="B312" s="55" t="s">
        <v>225</v>
      </c>
      <c r="C312" s="56" t="s">
        <v>74</v>
      </c>
      <c r="D312" s="57">
        <v>1250020</v>
      </c>
      <c r="E312" s="58">
        <v>0</v>
      </c>
      <c r="F312" s="50">
        <f t="shared" si="27"/>
        <v>0</v>
      </c>
      <c r="G312" s="51">
        <f t="shared" si="26"/>
        <v>1250020</v>
      </c>
      <c r="H312" s="59"/>
      <c r="I312" s="59"/>
      <c r="J312" s="78"/>
      <c r="K312" s="108"/>
    </row>
    <row r="313" spans="1:11" x14ac:dyDescent="0.25">
      <c r="A313" s="135" t="s">
        <v>214</v>
      </c>
      <c r="B313" s="136" t="s">
        <v>238</v>
      </c>
      <c r="C313" s="137" t="s">
        <v>68</v>
      </c>
      <c r="D313" s="138">
        <v>2550000</v>
      </c>
      <c r="E313" s="58">
        <v>750000</v>
      </c>
      <c r="F313" s="139">
        <f t="shared" si="27"/>
        <v>29.411764705882355</v>
      </c>
      <c r="G313" s="140">
        <f t="shared" si="26"/>
        <v>1800000</v>
      </c>
      <c r="H313" s="141"/>
      <c r="I313" s="141"/>
      <c r="J313" s="142"/>
      <c r="K313" s="108"/>
    </row>
    <row r="314" spans="1:11" x14ac:dyDescent="0.25">
      <c r="A314" s="123" t="s">
        <v>120</v>
      </c>
      <c r="B314" s="124" t="s">
        <v>145</v>
      </c>
      <c r="C314" s="125" t="s">
        <v>187</v>
      </c>
      <c r="D314" s="126">
        <f>D315+D324+D339+D351+D361</f>
        <v>1919748200</v>
      </c>
      <c r="E314" s="126">
        <f>E315+E324+E339+E351+E361</f>
        <v>81022000</v>
      </c>
      <c r="F314" s="128">
        <f t="shared" si="27"/>
        <v>4.2204493276774526</v>
      </c>
      <c r="G314" s="126">
        <f>G315+G324+G339+G351+G361</f>
        <v>1838726200</v>
      </c>
      <c r="H314" s="158"/>
      <c r="I314" s="158"/>
      <c r="J314" s="131"/>
      <c r="K314" s="108"/>
    </row>
    <row r="315" spans="1:11" x14ac:dyDescent="0.25">
      <c r="A315" s="109">
        <v>41</v>
      </c>
      <c r="B315" s="110" t="s">
        <v>349</v>
      </c>
      <c r="C315" s="111" t="s">
        <v>40</v>
      </c>
      <c r="D315" s="112">
        <f>SUM(D316:D323)</f>
        <v>206887270</v>
      </c>
      <c r="E315" s="112">
        <f>SUM(E316:E323)</f>
        <v>13130000</v>
      </c>
      <c r="F315" s="113">
        <f t="shared" si="27"/>
        <v>6.34645137905295</v>
      </c>
      <c r="G315" s="112">
        <f>SUM(G316:G323)</f>
        <v>193757270</v>
      </c>
      <c r="H315" s="132"/>
      <c r="I315" s="43"/>
      <c r="J315" s="116"/>
      <c r="K315" s="108"/>
    </row>
    <row r="316" spans="1:11" x14ac:dyDescent="0.25">
      <c r="A316" s="54" t="s">
        <v>194</v>
      </c>
      <c r="B316" s="55" t="s">
        <v>195</v>
      </c>
      <c r="C316" s="56" t="s">
        <v>48</v>
      </c>
      <c r="D316" s="107">
        <v>16974050</v>
      </c>
      <c r="E316" s="58">
        <v>255000</v>
      </c>
      <c r="F316" s="50">
        <f t="shared" si="27"/>
        <v>1.5022932063944667</v>
      </c>
      <c r="G316" s="51">
        <f t="shared" ref="G316:G323" si="28">D316-E316</f>
        <v>16719050</v>
      </c>
      <c r="H316" s="59"/>
      <c r="I316" s="59"/>
      <c r="J316" s="78"/>
      <c r="K316" s="108"/>
    </row>
    <row r="317" spans="1:11" x14ac:dyDescent="0.25">
      <c r="A317" s="54" t="s">
        <v>196</v>
      </c>
      <c r="B317" s="55" t="s">
        <v>197</v>
      </c>
      <c r="C317" s="56" t="s">
        <v>49</v>
      </c>
      <c r="D317" s="107">
        <v>4800000</v>
      </c>
      <c r="E317" s="58">
        <v>0</v>
      </c>
      <c r="F317" s="50">
        <f t="shared" si="27"/>
        <v>0</v>
      </c>
      <c r="G317" s="51">
        <f t="shared" si="28"/>
        <v>4800000</v>
      </c>
      <c r="H317" s="59"/>
      <c r="I317" s="59"/>
      <c r="J317" s="78"/>
      <c r="K317" s="108"/>
    </row>
    <row r="318" spans="1:11" x14ac:dyDescent="0.25">
      <c r="A318" s="54" t="s">
        <v>200</v>
      </c>
      <c r="B318" s="55" t="s">
        <v>235</v>
      </c>
      <c r="C318" s="56" t="s">
        <v>72</v>
      </c>
      <c r="D318" s="107">
        <v>2750000</v>
      </c>
      <c r="E318" s="58">
        <v>0</v>
      </c>
      <c r="F318" s="50">
        <f t="shared" si="27"/>
        <v>0</v>
      </c>
      <c r="G318" s="51">
        <f t="shared" si="28"/>
        <v>2750000</v>
      </c>
      <c r="H318" s="59"/>
      <c r="I318" s="59"/>
      <c r="J318" s="78"/>
      <c r="K318" s="108"/>
    </row>
    <row r="319" spans="1:11" x14ac:dyDescent="0.25">
      <c r="A319" s="54" t="s">
        <v>202</v>
      </c>
      <c r="B319" s="55" t="s">
        <v>237</v>
      </c>
      <c r="C319" s="56" t="s">
        <v>63</v>
      </c>
      <c r="D319" s="107">
        <v>78200000</v>
      </c>
      <c r="E319" s="58">
        <v>8625000</v>
      </c>
      <c r="F319" s="50">
        <f t="shared" si="27"/>
        <v>11.029411764705882</v>
      </c>
      <c r="G319" s="51">
        <f t="shared" si="28"/>
        <v>69575000</v>
      </c>
      <c r="H319" s="59"/>
      <c r="I319" s="59"/>
      <c r="J319" s="78"/>
      <c r="K319" s="108"/>
    </row>
    <row r="320" spans="1:11" ht="30" x14ac:dyDescent="0.25">
      <c r="A320" s="54" t="s">
        <v>204</v>
      </c>
      <c r="B320" s="55" t="s">
        <v>222</v>
      </c>
      <c r="C320" s="56" t="s">
        <v>65</v>
      </c>
      <c r="D320" s="107">
        <v>50000000</v>
      </c>
      <c r="E320" s="58">
        <v>4250000</v>
      </c>
      <c r="F320" s="50">
        <f t="shared" si="27"/>
        <v>8.5</v>
      </c>
      <c r="G320" s="51">
        <f t="shared" si="28"/>
        <v>45750000</v>
      </c>
      <c r="H320" s="59"/>
      <c r="I320" s="59"/>
      <c r="J320" s="78"/>
      <c r="K320" s="108"/>
    </row>
    <row r="321" spans="1:12" ht="30" x14ac:dyDescent="0.25">
      <c r="A321" s="54" t="s">
        <v>206</v>
      </c>
      <c r="B321" s="55" t="s">
        <v>267</v>
      </c>
      <c r="C321" s="56" t="s">
        <v>99</v>
      </c>
      <c r="D321" s="107">
        <v>25500000</v>
      </c>
      <c r="E321" s="58">
        <v>0</v>
      </c>
      <c r="F321" s="50">
        <f t="shared" si="27"/>
        <v>0</v>
      </c>
      <c r="G321" s="51">
        <f t="shared" si="28"/>
        <v>25500000</v>
      </c>
      <c r="H321" s="121"/>
      <c r="I321" s="121"/>
      <c r="J321" s="122"/>
      <c r="K321" s="108"/>
    </row>
    <row r="322" spans="1:12" x14ac:dyDescent="0.25">
      <c r="A322" s="54" t="s">
        <v>208</v>
      </c>
      <c r="B322" s="55" t="s">
        <v>225</v>
      </c>
      <c r="C322" s="56" t="s">
        <v>74</v>
      </c>
      <c r="D322" s="107">
        <v>25138220</v>
      </c>
      <c r="E322" s="58">
        <v>0</v>
      </c>
      <c r="F322" s="50">
        <f t="shared" si="27"/>
        <v>0</v>
      </c>
      <c r="G322" s="51">
        <f t="shared" si="28"/>
        <v>25138220</v>
      </c>
      <c r="H322" s="59"/>
      <c r="I322" s="59"/>
      <c r="J322" s="78"/>
      <c r="K322" s="108"/>
    </row>
    <row r="323" spans="1:12" x14ac:dyDescent="0.25">
      <c r="A323" s="70" t="s">
        <v>210</v>
      </c>
      <c r="B323" s="71" t="s">
        <v>238</v>
      </c>
      <c r="C323" s="72" t="s">
        <v>68</v>
      </c>
      <c r="D323" s="159">
        <v>3525000</v>
      </c>
      <c r="E323" s="90">
        <v>0</v>
      </c>
      <c r="F323" s="75">
        <f t="shared" si="27"/>
        <v>0</v>
      </c>
      <c r="G323" s="76">
        <f t="shared" si="28"/>
        <v>3525000</v>
      </c>
      <c r="H323" s="77"/>
      <c r="I323" s="77"/>
      <c r="J323" s="79"/>
      <c r="K323" s="108"/>
    </row>
    <row r="324" spans="1:12" x14ac:dyDescent="0.25">
      <c r="A324" s="36">
        <v>42</v>
      </c>
      <c r="B324" s="37" t="s">
        <v>350</v>
      </c>
      <c r="C324" s="38" t="s">
        <v>188</v>
      </c>
      <c r="D324" s="39">
        <f>SUM(D325:D338)</f>
        <v>1091979710</v>
      </c>
      <c r="E324" s="39">
        <f>SUM(E325:E338)</f>
        <v>33330000</v>
      </c>
      <c r="F324" s="42">
        <f t="shared" si="27"/>
        <v>3.052254514875556</v>
      </c>
      <c r="G324" s="39">
        <f>SUM(G325:G338)</f>
        <v>1058649710</v>
      </c>
      <c r="H324" s="134"/>
      <c r="I324" s="43"/>
      <c r="J324" s="44"/>
      <c r="K324" s="108"/>
    </row>
    <row r="325" spans="1:12" x14ac:dyDescent="0.25">
      <c r="A325" s="54" t="s">
        <v>194</v>
      </c>
      <c r="B325" s="55" t="s">
        <v>195</v>
      </c>
      <c r="C325" s="56" t="s">
        <v>48</v>
      </c>
      <c r="D325" s="107">
        <v>15762940</v>
      </c>
      <c r="E325" s="58">
        <v>0</v>
      </c>
      <c r="F325" s="50">
        <f t="shared" si="27"/>
        <v>0</v>
      </c>
      <c r="G325" s="51">
        <f t="shared" ref="G325:G337" si="29">D325-E325</f>
        <v>15762940</v>
      </c>
      <c r="H325" s="59"/>
      <c r="I325" s="59"/>
      <c r="J325" s="78"/>
      <c r="K325" s="108"/>
    </row>
    <row r="326" spans="1:12" x14ac:dyDescent="0.25">
      <c r="A326" s="54" t="s">
        <v>196</v>
      </c>
      <c r="B326" s="55" t="s">
        <v>197</v>
      </c>
      <c r="C326" s="56" t="s">
        <v>49</v>
      </c>
      <c r="D326" s="107">
        <v>120810710</v>
      </c>
      <c r="E326" s="58">
        <v>6925000</v>
      </c>
      <c r="F326" s="50">
        <f t="shared" si="27"/>
        <v>5.7321076914455684</v>
      </c>
      <c r="G326" s="51">
        <f t="shared" si="29"/>
        <v>113885710</v>
      </c>
      <c r="H326" s="59"/>
      <c r="I326" s="59"/>
      <c r="J326" s="78"/>
      <c r="K326" s="108"/>
    </row>
    <row r="327" spans="1:12" x14ac:dyDescent="0.25">
      <c r="A327" s="54" t="s">
        <v>200</v>
      </c>
      <c r="B327" s="55" t="s">
        <v>235</v>
      </c>
      <c r="C327" s="56" t="s">
        <v>72</v>
      </c>
      <c r="D327" s="107">
        <v>2750000</v>
      </c>
      <c r="E327" s="58">
        <v>0</v>
      </c>
      <c r="F327" s="50">
        <f t="shared" si="27"/>
        <v>0</v>
      </c>
      <c r="G327" s="51">
        <f t="shared" si="29"/>
        <v>2750000</v>
      </c>
      <c r="H327" s="59"/>
      <c r="I327" s="59"/>
      <c r="J327" s="78"/>
      <c r="K327" s="108"/>
    </row>
    <row r="328" spans="1:12" x14ac:dyDescent="0.25">
      <c r="A328" s="54" t="s">
        <v>202</v>
      </c>
      <c r="B328" s="55" t="s">
        <v>237</v>
      </c>
      <c r="C328" s="56" t="s">
        <v>63</v>
      </c>
      <c r="D328" s="107">
        <v>172475000</v>
      </c>
      <c r="E328" s="58">
        <v>17105000</v>
      </c>
      <c r="F328" s="50">
        <f t="shared" si="27"/>
        <v>9.9173793303377309</v>
      </c>
      <c r="G328" s="51">
        <f t="shared" si="29"/>
        <v>155370000</v>
      </c>
      <c r="H328" s="59"/>
      <c r="I328" s="59"/>
      <c r="J328" s="78"/>
      <c r="K328" s="108"/>
    </row>
    <row r="329" spans="1:12" ht="30" x14ac:dyDescent="0.25">
      <c r="A329" s="54" t="s">
        <v>204</v>
      </c>
      <c r="B329" s="55" t="s">
        <v>222</v>
      </c>
      <c r="C329" s="56" t="s">
        <v>65</v>
      </c>
      <c r="D329" s="107">
        <v>107400000</v>
      </c>
      <c r="E329" s="58">
        <v>5750000</v>
      </c>
      <c r="F329" s="50">
        <f t="shared" si="27"/>
        <v>5.3538175046554937</v>
      </c>
      <c r="G329" s="51">
        <f t="shared" si="29"/>
        <v>101650000</v>
      </c>
      <c r="H329" s="59"/>
      <c r="I329" s="59"/>
      <c r="J329" s="78"/>
      <c r="K329" s="108"/>
    </row>
    <row r="330" spans="1:12" ht="30" x14ac:dyDescent="0.25">
      <c r="A330" s="54" t="s">
        <v>206</v>
      </c>
      <c r="B330" s="55" t="s">
        <v>267</v>
      </c>
      <c r="C330" s="56" t="s">
        <v>99</v>
      </c>
      <c r="D330" s="107">
        <v>37450000</v>
      </c>
      <c r="E330" s="58">
        <v>0</v>
      </c>
      <c r="F330" s="50">
        <f t="shared" si="27"/>
        <v>0</v>
      </c>
      <c r="G330" s="51">
        <f t="shared" si="29"/>
        <v>37450000</v>
      </c>
      <c r="H330" s="106"/>
      <c r="I330" s="106"/>
      <c r="J330" s="78"/>
      <c r="K330" s="108"/>
    </row>
    <row r="331" spans="1:12" x14ac:dyDescent="0.25">
      <c r="A331" s="54" t="s">
        <v>208</v>
      </c>
      <c r="B331" s="55" t="s">
        <v>292</v>
      </c>
      <c r="C331" s="56" t="s">
        <v>158</v>
      </c>
      <c r="D331" s="107">
        <v>5000000</v>
      </c>
      <c r="E331" s="58">
        <v>0</v>
      </c>
      <c r="F331" s="50">
        <f t="shared" si="27"/>
        <v>0</v>
      </c>
      <c r="G331" s="51">
        <f t="shared" si="29"/>
        <v>5000000</v>
      </c>
      <c r="H331" s="59"/>
      <c r="I331" s="59"/>
      <c r="J331" s="78"/>
      <c r="K331" s="108"/>
    </row>
    <row r="332" spans="1:12" x14ac:dyDescent="0.25">
      <c r="A332" s="54" t="s">
        <v>210</v>
      </c>
      <c r="B332" s="55" t="s">
        <v>293</v>
      </c>
      <c r="C332" s="56" t="s">
        <v>126</v>
      </c>
      <c r="D332" s="107">
        <v>60000000</v>
      </c>
      <c r="E332" s="58">
        <v>0</v>
      </c>
      <c r="F332" s="50">
        <f t="shared" si="27"/>
        <v>0</v>
      </c>
      <c r="G332" s="51">
        <f t="shared" si="29"/>
        <v>60000000</v>
      </c>
      <c r="H332" s="59"/>
      <c r="I332" s="59"/>
      <c r="J332" s="78"/>
      <c r="K332" s="108"/>
    </row>
    <row r="333" spans="1:12" x14ac:dyDescent="0.25">
      <c r="A333" s="54" t="s">
        <v>212</v>
      </c>
      <c r="B333" s="55" t="s">
        <v>286</v>
      </c>
      <c r="C333" s="56" t="s">
        <v>166</v>
      </c>
      <c r="D333" s="107">
        <v>10200000</v>
      </c>
      <c r="E333" s="58">
        <v>0</v>
      </c>
      <c r="F333" s="50">
        <f t="shared" si="27"/>
        <v>0</v>
      </c>
      <c r="G333" s="51">
        <f t="shared" si="29"/>
        <v>10200000</v>
      </c>
      <c r="H333" s="59"/>
      <c r="I333" s="59"/>
      <c r="J333" s="78"/>
      <c r="K333" s="108"/>
    </row>
    <row r="334" spans="1:12" x14ac:dyDescent="0.25">
      <c r="A334" s="54" t="s">
        <v>214</v>
      </c>
      <c r="B334" s="55" t="s">
        <v>283</v>
      </c>
      <c r="C334" s="56" t="s">
        <v>105</v>
      </c>
      <c r="D334" s="107">
        <v>228109040</v>
      </c>
      <c r="E334" s="58">
        <v>1600000</v>
      </c>
      <c r="F334" s="50">
        <f t="shared" si="27"/>
        <v>0.70141893543543909</v>
      </c>
      <c r="G334" s="51">
        <f t="shared" si="29"/>
        <v>226509040</v>
      </c>
      <c r="H334" s="59"/>
      <c r="I334" s="59"/>
      <c r="J334" s="78"/>
      <c r="K334" s="108"/>
    </row>
    <row r="335" spans="1:12" x14ac:dyDescent="0.25">
      <c r="A335" s="54" t="s">
        <v>216</v>
      </c>
      <c r="B335" s="55" t="s">
        <v>225</v>
      </c>
      <c r="C335" s="56" t="s">
        <v>74</v>
      </c>
      <c r="D335" s="107">
        <v>79547020</v>
      </c>
      <c r="E335" s="58">
        <v>0</v>
      </c>
      <c r="F335" s="50">
        <f t="shared" si="27"/>
        <v>0</v>
      </c>
      <c r="G335" s="51">
        <f t="shared" si="29"/>
        <v>79547020</v>
      </c>
      <c r="H335" s="59"/>
      <c r="I335" s="59"/>
      <c r="J335" s="78"/>
      <c r="K335" s="108"/>
      <c r="L335" s="3"/>
    </row>
    <row r="336" spans="1:12" x14ac:dyDescent="0.25">
      <c r="A336" s="54" t="s">
        <v>218</v>
      </c>
      <c r="B336" s="55" t="s">
        <v>238</v>
      </c>
      <c r="C336" s="56" t="s">
        <v>68</v>
      </c>
      <c r="D336" s="107">
        <v>63825000</v>
      </c>
      <c r="E336" s="58">
        <v>1950000</v>
      </c>
      <c r="F336" s="50">
        <f t="shared" si="27"/>
        <v>3.0552291421856639</v>
      </c>
      <c r="G336" s="51">
        <f t="shared" si="29"/>
        <v>61875000</v>
      </c>
      <c r="H336" s="59"/>
      <c r="I336" s="59"/>
      <c r="J336" s="78"/>
      <c r="K336" s="108"/>
      <c r="L336" s="3"/>
    </row>
    <row r="337" spans="1:12" x14ac:dyDescent="0.25">
      <c r="A337" s="81" t="s">
        <v>220</v>
      </c>
      <c r="B337" s="82" t="s">
        <v>424</v>
      </c>
      <c r="C337" s="83" t="s">
        <v>425</v>
      </c>
      <c r="D337" s="306">
        <v>28650000</v>
      </c>
      <c r="E337" s="58">
        <v>0</v>
      </c>
      <c r="F337" s="50">
        <f t="shared" si="27"/>
        <v>0</v>
      </c>
      <c r="G337" s="51">
        <f t="shared" si="29"/>
        <v>28650000</v>
      </c>
      <c r="H337" s="88"/>
      <c r="I337" s="88"/>
      <c r="J337" s="89"/>
      <c r="K337" s="108"/>
      <c r="L337" s="3"/>
    </row>
    <row r="338" spans="1:12" x14ac:dyDescent="0.25">
      <c r="A338" s="70" t="s">
        <v>251</v>
      </c>
      <c r="B338" s="71" t="s">
        <v>294</v>
      </c>
      <c r="C338" s="72" t="s">
        <v>159</v>
      </c>
      <c r="D338" s="159">
        <v>160000000</v>
      </c>
      <c r="E338" s="80">
        <v>0</v>
      </c>
      <c r="F338" s="75">
        <f t="shared" si="27"/>
        <v>0</v>
      </c>
      <c r="G338" s="76">
        <f>D338-E338</f>
        <v>160000000</v>
      </c>
      <c r="H338" s="77"/>
      <c r="I338" s="77"/>
      <c r="J338" s="79"/>
      <c r="K338" s="108"/>
      <c r="L338" s="3"/>
    </row>
    <row r="339" spans="1:12" x14ac:dyDescent="0.25">
      <c r="A339" s="36">
        <v>43</v>
      </c>
      <c r="B339" s="37" t="s">
        <v>351</v>
      </c>
      <c r="C339" s="38" t="s">
        <v>41</v>
      </c>
      <c r="D339" s="39">
        <f>SUM(D340:D350)</f>
        <v>489773780</v>
      </c>
      <c r="E339" s="39">
        <f>SUM(E340:E350)</f>
        <v>19797000</v>
      </c>
      <c r="F339" s="42">
        <f t="shared" si="27"/>
        <v>4.0420701982045673</v>
      </c>
      <c r="G339" s="39">
        <f>SUM(G340:G350)</f>
        <v>469976780</v>
      </c>
      <c r="H339" s="134"/>
      <c r="I339" s="43"/>
      <c r="J339" s="44"/>
      <c r="K339" s="108"/>
      <c r="L339" s="3"/>
    </row>
    <row r="340" spans="1:12" x14ac:dyDescent="0.25">
      <c r="A340" s="54" t="s">
        <v>194</v>
      </c>
      <c r="B340" s="55" t="s">
        <v>195</v>
      </c>
      <c r="C340" s="56" t="s">
        <v>48</v>
      </c>
      <c r="D340" s="107">
        <v>16967840</v>
      </c>
      <c r="E340" s="58">
        <v>1206000</v>
      </c>
      <c r="F340" s="50">
        <f t="shared" si="27"/>
        <v>7.107563484804194</v>
      </c>
      <c r="G340" s="51">
        <f t="shared" ref="G340:G350" si="30">D340-E340</f>
        <v>15761840</v>
      </c>
      <c r="H340" s="59"/>
      <c r="I340" s="59"/>
      <c r="J340" s="78"/>
      <c r="K340" s="108"/>
      <c r="L340" s="3"/>
    </row>
    <row r="341" spans="1:12" x14ac:dyDescent="0.25">
      <c r="A341" s="54" t="s">
        <v>196</v>
      </c>
      <c r="B341" s="55" t="s">
        <v>197</v>
      </c>
      <c r="C341" s="56" t="s">
        <v>49</v>
      </c>
      <c r="D341" s="107">
        <v>18705940</v>
      </c>
      <c r="E341" s="58">
        <v>1566000</v>
      </c>
      <c r="F341" s="50">
        <f t="shared" si="27"/>
        <v>8.3716723137142548</v>
      </c>
      <c r="G341" s="51">
        <f t="shared" si="30"/>
        <v>17139940</v>
      </c>
      <c r="H341" s="59"/>
      <c r="I341" s="59"/>
      <c r="J341" s="78"/>
      <c r="K341" s="108"/>
      <c r="L341" s="3"/>
    </row>
    <row r="342" spans="1:12" x14ac:dyDescent="0.25">
      <c r="A342" s="54" t="s">
        <v>200</v>
      </c>
      <c r="B342" s="55" t="s">
        <v>235</v>
      </c>
      <c r="C342" s="56" t="s">
        <v>72</v>
      </c>
      <c r="D342" s="107">
        <v>1100000</v>
      </c>
      <c r="E342" s="58">
        <v>0</v>
      </c>
      <c r="F342" s="50">
        <f t="shared" si="27"/>
        <v>0</v>
      </c>
      <c r="G342" s="51">
        <f t="shared" si="30"/>
        <v>1100000</v>
      </c>
      <c r="H342" s="59"/>
      <c r="I342" s="59"/>
      <c r="J342" s="78"/>
      <c r="K342" s="108"/>
      <c r="L342" s="3"/>
    </row>
    <row r="343" spans="1:12" x14ac:dyDescent="0.25">
      <c r="A343" s="54" t="s">
        <v>202</v>
      </c>
      <c r="B343" s="55" t="s">
        <v>237</v>
      </c>
      <c r="C343" s="56" t="s">
        <v>63</v>
      </c>
      <c r="D343" s="107">
        <v>61000000</v>
      </c>
      <c r="E343" s="58">
        <v>10125000</v>
      </c>
      <c r="F343" s="50">
        <f t="shared" si="27"/>
        <v>16.598360655737704</v>
      </c>
      <c r="G343" s="51">
        <f t="shared" si="30"/>
        <v>50875000</v>
      </c>
      <c r="H343" s="59"/>
      <c r="I343" s="59"/>
      <c r="J343" s="78"/>
      <c r="K343" s="108"/>
      <c r="L343" s="3"/>
    </row>
    <row r="344" spans="1:12" x14ac:dyDescent="0.25">
      <c r="A344" s="54" t="s">
        <v>204</v>
      </c>
      <c r="B344" s="55" t="s">
        <v>231</v>
      </c>
      <c r="C344" s="56" t="s">
        <v>64</v>
      </c>
      <c r="D344" s="107">
        <v>4550000</v>
      </c>
      <c r="E344" s="58">
        <v>850000</v>
      </c>
      <c r="F344" s="50">
        <f t="shared" si="27"/>
        <v>18.681318681318682</v>
      </c>
      <c r="G344" s="51">
        <f t="shared" si="30"/>
        <v>3700000</v>
      </c>
      <c r="H344" s="59"/>
      <c r="I344" s="59"/>
      <c r="J344" s="78"/>
      <c r="K344" s="108"/>
      <c r="L344" s="3"/>
    </row>
    <row r="345" spans="1:12" ht="30" x14ac:dyDescent="0.25">
      <c r="A345" s="54" t="s">
        <v>206</v>
      </c>
      <c r="B345" s="55" t="s">
        <v>222</v>
      </c>
      <c r="C345" s="56" t="s">
        <v>65</v>
      </c>
      <c r="D345" s="107">
        <v>163450000</v>
      </c>
      <c r="E345" s="58">
        <v>6050000</v>
      </c>
      <c r="F345" s="50">
        <f t="shared" si="27"/>
        <v>3.7014377485469563</v>
      </c>
      <c r="G345" s="51">
        <f t="shared" si="30"/>
        <v>157400000</v>
      </c>
      <c r="H345" s="59"/>
      <c r="I345" s="59"/>
      <c r="J345" s="78"/>
      <c r="K345" s="108"/>
      <c r="L345" s="3"/>
    </row>
    <row r="346" spans="1:12" x14ac:dyDescent="0.25">
      <c r="A346" s="54" t="s">
        <v>208</v>
      </c>
      <c r="B346" s="55" t="s">
        <v>270</v>
      </c>
      <c r="C346" s="56" t="s">
        <v>102</v>
      </c>
      <c r="D346" s="107">
        <v>8000000</v>
      </c>
      <c r="E346" s="58">
        <v>0</v>
      </c>
      <c r="F346" s="50">
        <f t="shared" si="27"/>
        <v>0</v>
      </c>
      <c r="G346" s="51">
        <f t="shared" si="30"/>
        <v>8000000</v>
      </c>
      <c r="H346" s="59"/>
      <c r="I346" s="59"/>
      <c r="J346" s="78"/>
      <c r="K346" s="108"/>
      <c r="L346" s="3"/>
    </row>
    <row r="347" spans="1:12" x14ac:dyDescent="0.25">
      <c r="A347" s="54" t="s">
        <v>210</v>
      </c>
      <c r="B347" s="55" t="s">
        <v>477</v>
      </c>
      <c r="C347" s="56" t="s">
        <v>476</v>
      </c>
      <c r="D347" s="107">
        <v>125000000</v>
      </c>
      <c r="E347" s="58">
        <v>0</v>
      </c>
      <c r="F347" s="50">
        <f t="shared" si="27"/>
        <v>0</v>
      </c>
      <c r="G347" s="51">
        <f t="shared" si="30"/>
        <v>125000000</v>
      </c>
      <c r="H347" s="59"/>
      <c r="I347" s="59"/>
      <c r="J347" s="78"/>
      <c r="K347" s="108"/>
      <c r="L347" s="3"/>
    </row>
    <row r="348" spans="1:12" x14ac:dyDescent="0.25">
      <c r="A348" s="54" t="s">
        <v>212</v>
      </c>
      <c r="B348" s="55" t="s">
        <v>286</v>
      </c>
      <c r="C348" s="56" t="s">
        <v>166</v>
      </c>
      <c r="D348" s="107">
        <v>20400000</v>
      </c>
      <c r="E348" s="58">
        <v>0</v>
      </c>
      <c r="F348" s="50">
        <f t="shared" si="27"/>
        <v>0</v>
      </c>
      <c r="G348" s="51">
        <f t="shared" si="30"/>
        <v>20400000</v>
      </c>
      <c r="H348" s="59"/>
      <c r="I348" s="59"/>
      <c r="J348" s="78"/>
      <c r="K348" s="108"/>
      <c r="L348" s="3"/>
    </row>
    <row r="349" spans="1:12" x14ac:dyDescent="0.25">
      <c r="A349" s="54" t="s">
        <v>214</v>
      </c>
      <c r="B349" s="82" t="s">
        <v>238</v>
      </c>
      <c r="C349" s="83" t="s">
        <v>68</v>
      </c>
      <c r="D349" s="107">
        <v>3750000</v>
      </c>
      <c r="E349" s="58">
        <v>0</v>
      </c>
      <c r="F349" s="50">
        <f t="shared" si="27"/>
        <v>0</v>
      </c>
      <c r="G349" s="51">
        <f t="shared" si="30"/>
        <v>3750000</v>
      </c>
      <c r="H349" s="59"/>
      <c r="I349" s="59"/>
      <c r="J349" s="78"/>
      <c r="K349" s="108"/>
      <c r="L349" s="3"/>
    </row>
    <row r="350" spans="1:12" x14ac:dyDescent="0.25">
      <c r="A350" s="70" t="s">
        <v>216</v>
      </c>
      <c r="B350" s="307" t="s">
        <v>424</v>
      </c>
      <c r="C350" s="308" t="s">
        <v>425</v>
      </c>
      <c r="D350" s="159">
        <v>66850000</v>
      </c>
      <c r="E350" s="90">
        <v>0</v>
      </c>
      <c r="F350" s="75">
        <f t="shared" si="27"/>
        <v>0</v>
      </c>
      <c r="G350" s="76">
        <f t="shared" si="30"/>
        <v>66850000</v>
      </c>
      <c r="H350" s="77"/>
      <c r="I350" s="77"/>
      <c r="J350" s="79"/>
      <c r="K350" s="108"/>
      <c r="L350" s="3"/>
    </row>
    <row r="351" spans="1:12" x14ac:dyDescent="0.25">
      <c r="A351" s="36">
        <v>44</v>
      </c>
      <c r="B351" s="37" t="s">
        <v>352</v>
      </c>
      <c r="C351" s="38" t="s">
        <v>42</v>
      </c>
      <c r="D351" s="39">
        <f>SUM(D352:D360)</f>
        <v>115254960</v>
      </c>
      <c r="E351" s="39">
        <f>SUM(E352:E360)</f>
        <v>14065000</v>
      </c>
      <c r="F351" s="42">
        <f t="shared" si="27"/>
        <v>12.203379359985895</v>
      </c>
      <c r="G351" s="39">
        <f>SUM(G352:G360)</f>
        <v>101189960</v>
      </c>
      <c r="H351" s="134"/>
      <c r="I351" s="43"/>
      <c r="J351" s="44"/>
      <c r="K351" s="108"/>
      <c r="L351" s="3"/>
    </row>
    <row r="352" spans="1:12" x14ac:dyDescent="0.25">
      <c r="A352" s="54" t="s">
        <v>194</v>
      </c>
      <c r="B352" s="55" t="s">
        <v>195</v>
      </c>
      <c r="C352" s="56" t="s">
        <v>48</v>
      </c>
      <c r="D352" s="107">
        <v>6941960</v>
      </c>
      <c r="E352" s="58">
        <v>0</v>
      </c>
      <c r="F352" s="50">
        <f t="shared" si="27"/>
        <v>0</v>
      </c>
      <c r="G352" s="51">
        <f t="shared" ref="G352:G360" si="31">D352-E352</f>
        <v>6941960</v>
      </c>
      <c r="H352" s="59"/>
      <c r="I352" s="59"/>
      <c r="J352" s="78"/>
      <c r="K352" s="108"/>
      <c r="L352" s="3"/>
    </row>
    <row r="353" spans="1:12" x14ac:dyDescent="0.25">
      <c r="A353" s="54" t="s">
        <v>196</v>
      </c>
      <c r="B353" s="55" t="s">
        <v>197</v>
      </c>
      <c r="C353" s="56" t="s">
        <v>49</v>
      </c>
      <c r="D353" s="107">
        <v>6947000</v>
      </c>
      <c r="E353" s="58">
        <v>0</v>
      </c>
      <c r="F353" s="50">
        <f t="shared" si="27"/>
        <v>0</v>
      </c>
      <c r="G353" s="51">
        <f t="shared" si="31"/>
        <v>6947000</v>
      </c>
      <c r="H353" s="59"/>
      <c r="I353" s="59"/>
      <c r="J353" s="78"/>
      <c r="K353" s="108"/>
      <c r="L353" s="3"/>
    </row>
    <row r="354" spans="1:12" x14ac:dyDescent="0.25">
      <c r="A354" s="54" t="s">
        <v>200</v>
      </c>
      <c r="B354" s="55" t="s">
        <v>235</v>
      </c>
      <c r="C354" s="56" t="s">
        <v>72</v>
      </c>
      <c r="D354" s="107">
        <v>1100000</v>
      </c>
      <c r="E354" s="58">
        <v>0</v>
      </c>
      <c r="F354" s="50">
        <f t="shared" si="27"/>
        <v>0</v>
      </c>
      <c r="G354" s="51">
        <f t="shared" si="31"/>
        <v>1100000</v>
      </c>
      <c r="H354" s="59"/>
      <c r="I354" s="59"/>
      <c r="J354" s="78"/>
      <c r="K354" s="108"/>
      <c r="L354" s="3"/>
    </row>
    <row r="355" spans="1:12" x14ac:dyDescent="0.25">
      <c r="A355" s="54" t="s">
        <v>202</v>
      </c>
      <c r="B355" s="55" t="s">
        <v>230</v>
      </c>
      <c r="C355" s="56" t="s">
        <v>160</v>
      </c>
      <c r="D355" s="107">
        <v>6111000</v>
      </c>
      <c r="E355" s="58">
        <v>6090000</v>
      </c>
      <c r="F355" s="50">
        <f>E355/D355*100</f>
        <v>99.656357388316152</v>
      </c>
      <c r="G355" s="51">
        <f t="shared" si="31"/>
        <v>21000</v>
      </c>
      <c r="H355" s="59"/>
      <c r="I355" s="59"/>
      <c r="J355" s="78"/>
      <c r="K355" s="108"/>
      <c r="L355" s="3"/>
    </row>
    <row r="356" spans="1:12" x14ac:dyDescent="0.25">
      <c r="A356" s="54" t="s">
        <v>204</v>
      </c>
      <c r="B356" s="55" t="s">
        <v>237</v>
      </c>
      <c r="C356" s="56" t="s">
        <v>63</v>
      </c>
      <c r="D356" s="107">
        <v>38000000</v>
      </c>
      <c r="E356" s="58">
        <v>4225000</v>
      </c>
      <c r="F356" s="50">
        <f>E356/D356*100</f>
        <v>11.118421052631579</v>
      </c>
      <c r="G356" s="51">
        <f t="shared" si="31"/>
        <v>33775000</v>
      </c>
      <c r="H356" s="59"/>
      <c r="I356" s="59"/>
      <c r="J356" s="78"/>
      <c r="K356" s="108"/>
      <c r="L356" s="3"/>
    </row>
    <row r="357" spans="1:12" ht="30" x14ac:dyDescent="0.25">
      <c r="A357" s="54" t="s">
        <v>206</v>
      </c>
      <c r="B357" s="55" t="s">
        <v>222</v>
      </c>
      <c r="C357" s="56" t="s">
        <v>65</v>
      </c>
      <c r="D357" s="107">
        <v>3400000</v>
      </c>
      <c r="E357" s="58">
        <v>0</v>
      </c>
      <c r="F357" s="50">
        <f>E357/D357*100</f>
        <v>0</v>
      </c>
      <c r="G357" s="51">
        <f t="shared" si="31"/>
        <v>3400000</v>
      </c>
      <c r="H357" s="59"/>
      <c r="I357" s="59"/>
      <c r="J357" s="78"/>
      <c r="K357" s="108"/>
      <c r="L357" s="3"/>
    </row>
    <row r="358" spans="1:12" ht="30" x14ac:dyDescent="0.25">
      <c r="A358" s="54" t="s">
        <v>208</v>
      </c>
      <c r="B358" s="55" t="s">
        <v>267</v>
      </c>
      <c r="C358" s="56" t="s">
        <v>99</v>
      </c>
      <c r="D358" s="107">
        <v>21800000</v>
      </c>
      <c r="E358" s="58">
        <v>0</v>
      </c>
      <c r="F358" s="50">
        <f>E358/D358*100</f>
        <v>0</v>
      </c>
      <c r="G358" s="51">
        <f t="shared" si="31"/>
        <v>21800000</v>
      </c>
      <c r="H358" s="59"/>
      <c r="I358" s="59"/>
      <c r="J358" s="78"/>
      <c r="K358" s="108"/>
      <c r="L358" s="3"/>
    </row>
    <row r="359" spans="1:12" x14ac:dyDescent="0.25">
      <c r="A359" s="54" t="s">
        <v>210</v>
      </c>
      <c r="B359" s="55" t="s">
        <v>225</v>
      </c>
      <c r="C359" s="56" t="s">
        <v>74</v>
      </c>
      <c r="D359" s="107">
        <v>4705000</v>
      </c>
      <c r="E359" s="58">
        <v>0</v>
      </c>
      <c r="F359" s="50">
        <f t="shared" ref="F359:F393" si="32">E359/D359*100</f>
        <v>0</v>
      </c>
      <c r="G359" s="51">
        <f t="shared" si="31"/>
        <v>4705000</v>
      </c>
      <c r="H359" s="59"/>
      <c r="I359" s="59"/>
      <c r="J359" s="78"/>
      <c r="K359" s="108"/>
      <c r="L359" s="3"/>
    </row>
    <row r="360" spans="1:12" s="103" customFormat="1" x14ac:dyDescent="0.25">
      <c r="A360" s="70" t="s">
        <v>212</v>
      </c>
      <c r="B360" s="71" t="s">
        <v>238</v>
      </c>
      <c r="C360" s="72" t="s">
        <v>68</v>
      </c>
      <c r="D360" s="159">
        <v>26250000</v>
      </c>
      <c r="E360" s="90">
        <v>3750000</v>
      </c>
      <c r="F360" s="75">
        <f t="shared" si="32"/>
        <v>14.285714285714285</v>
      </c>
      <c r="G360" s="76">
        <f t="shared" si="31"/>
        <v>22500000</v>
      </c>
      <c r="H360" s="77"/>
      <c r="I360" s="77"/>
      <c r="J360" s="79"/>
      <c r="K360" s="104"/>
      <c r="L360" s="104"/>
    </row>
    <row r="361" spans="1:12" x14ac:dyDescent="0.25">
      <c r="A361" s="36">
        <v>45</v>
      </c>
      <c r="B361" s="37" t="s">
        <v>353</v>
      </c>
      <c r="C361" s="38" t="s">
        <v>43</v>
      </c>
      <c r="D361" s="39">
        <f>SUM(D362:D365)</f>
        <v>15852480</v>
      </c>
      <c r="E361" s="39">
        <f>SUM(E362:E365)</f>
        <v>700000</v>
      </c>
      <c r="F361" s="42">
        <f t="shared" si="32"/>
        <v>4.4157128726861661</v>
      </c>
      <c r="G361" s="39">
        <f>SUM(G362:G365)</f>
        <v>15152480</v>
      </c>
      <c r="H361" s="134"/>
      <c r="I361" s="43"/>
      <c r="J361" s="44"/>
      <c r="K361" s="108"/>
      <c r="L361" s="3"/>
    </row>
    <row r="362" spans="1:12" x14ac:dyDescent="0.25">
      <c r="A362" s="54" t="s">
        <v>194</v>
      </c>
      <c r="B362" s="55" t="s">
        <v>195</v>
      </c>
      <c r="C362" s="56" t="s">
        <v>48</v>
      </c>
      <c r="D362" s="107">
        <v>3714480</v>
      </c>
      <c r="E362" s="58">
        <v>0</v>
      </c>
      <c r="F362" s="50">
        <f t="shared" si="32"/>
        <v>0</v>
      </c>
      <c r="G362" s="51">
        <f>D362-E362</f>
        <v>3714480</v>
      </c>
      <c r="H362" s="59"/>
      <c r="I362" s="59"/>
      <c r="J362" s="78"/>
      <c r="K362" s="108"/>
    </row>
    <row r="363" spans="1:12" x14ac:dyDescent="0.25">
      <c r="A363" s="54" t="s">
        <v>196</v>
      </c>
      <c r="B363" s="55" t="s">
        <v>197</v>
      </c>
      <c r="C363" s="56" t="s">
        <v>49</v>
      </c>
      <c r="D363" s="107">
        <v>5838000</v>
      </c>
      <c r="E363" s="58">
        <v>0</v>
      </c>
      <c r="F363" s="50">
        <f t="shared" si="32"/>
        <v>0</v>
      </c>
      <c r="G363" s="51">
        <f>D363-E363</f>
        <v>5838000</v>
      </c>
      <c r="H363" s="106"/>
      <c r="I363" s="106"/>
      <c r="J363" s="78"/>
      <c r="K363" s="108"/>
    </row>
    <row r="364" spans="1:12" x14ac:dyDescent="0.25">
      <c r="A364" s="54" t="s">
        <v>200</v>
      </c>
      <c r="B364" s="55" t="s">
        <v>235</v>
      </c>
      <c r="C364" s="56" t="s">
        <v>72</v>
      </c>
      <c r="D364" s="107">
        <v>550000</v>
      </c>
      <c r="E364" s="58">
        <v>0</v>
      </c>
      <c r="F364" s="50">
        <f t="shared" si="32"/>
        <v>0</v>
      </c>
      <c r="G364" s="51">
        <f>D364-E364</f>
        <v>550000</v>
      </c>
      <c r="H364" s="59"/>
      <c r="I364" s="59"/>
      <c r="J364" s="78"/>
      <c r="K364" s="108"/>
    </row>
    <row r="365" spans="1:12" x14ac:dyDescent="0.25">
      <c r="A365" s="70" t="s">
        <v>202</v>
      </c>
      <c r="B365" s="71" t="s">
        <v>237</v>
      </c>
      <c r="C365" s="72" t="s">
        <v>63</v>
      </c>
      <c r="D365" s="159">
        <v>5750000</v>
      </c>
      <c r="E365" s="80">
        <v>700000</v>
      </c>
      <c r="F365" s="75">
        <f t="shared" si="32"/>
        <v>12.173913043478262</v>
      </c>
      <c r="G365" s="76">
        <f>D365-E365</f>
        <v>5050000</v>
      </c>
      <c r="H365" s="77"/>
      <c r="I365" s="77"/>
      <c r="J365" s="79"/>
      <c r="K365" s="108"/>
      <c r="L365" s="3"/>
    </row>
    <row r="366" spans="1:12" x14ac:dyDescent="0.25">
      <c r="A366" s="160" t="s">
        <v>112</v>
      </c>
      <c r="B366" s="161" t="s">
        <v>146</v>
      </c>
      <c r="C366" s="162" t="s">
        <v>45</v>
      </c>
      <c r="D366" s="163">
        <f>D367+D411</f>
        <v>7392150738</v>
      </c>
      <c r="E366" s="163">
        <f>E367+E411</f>
        <v>334508110</v>
      </c>
      <c r="F366" s="164">
        <f t="shared" si="32"/>
        <v>4.5251797731941759</v>
      </c>
      <c r="G366" s="163">
        <f>G367+G411</f>
        <v>7057642628</v>
      </c>
      <c r="H366" s="165"/>
      <c r="I366" s="165"/>
      <c r="J366" s="166"/>
      <c r="K366" s="108"/>
      <c r="L366" s="3"/>
    </row>
    <row r="367" spans="1:12" x14ac:dyDescent="0.25">
      <c r="A367" s="28" t="s">
        <v>121</v>
      </c>
      <c r="B367" s="29" t="s">
        <v>147</v>
      </c>
      <c r="C367" s="30" t="s">
        <v>46</v>
      </c>
      <c r="D367" s="31">
        <f>D368+D376+D386+D401</f>
        <v>1865090596</v>
      </c>
      <c r="E367" s="31">
        <f>E368+E376+E386+E401</f>
        <v>280627210</v>
      </c>
      <c r="F367" s="33">
        <f t="shared" si="32"/>
        <v>15.046304485254078</v>
      </c>
      <c r="G367" s="31">
        <f>G368+G376+G386+G401</f>
        <v>1584463386</v>
      </c>
      <c r="H367" s="152"/>
      <c r="I367" s="152"/>
      <c r="J367" s="153"/>
      <c r="K367" s="108"/>
    </row>
    <row r="368" spans="1:12" ht="60" x14ac:dyDescent="0.25">
      <c r="A368" s="36">
        <v>46</v>
      </c>
      <c r="B368" s="37" t="s">
        <v>354</v>
      </c>
      <c r="C368" s="38" t="s">
        <v>189</v>
      </c>
      <c r="D368" s="39">
        <f>SUM(D369:D375)</f>
        <v>36500000</v>
      </c>
      <c r="E368" s="68">
        <f>SUM(E369:E375)</f>
        <v>7425000</v>
      </c>
      <c r="F368" s="41">
        <f t="shared" si="32"/>
        <v>20.342465753424658</v>
      </c>
      <c r="G368" s="68">
        <f>SUM(G369:G375)</f>
        <v>29075000</v>
      </c>
      <c r="H368" s="120"/>
      <c r="I368" s="43"/>
      <c r="J368" s="44"/>
      <c r="K368" s="108"/>
    </row>
    <row r="369" spans="1:12" x14ac:dyDescent="0.25">
      <c r="A369" s="54" t="s">
        <v>194</v>
      </c>
      <c r="B369" s="55" t="s">
        <v>195</v>
      </c>
      <c r="C369" s="56" t="s">
        <v>48</v>
      </c>
      <c r="D369" s="107">
        <v>3314710</v>
      </c>
      <c r="E369" s="58">
        <v>0</v>
      </c>
      <c r="F369" s="50">
        <f t="shared" si="32"/>
        <v>0</v>
      </c>
      <c r="G369" s="51">
        <f t="shared" ref="G369:G375" si="33">D369-E369</f>
        <v>3314710</v>
      </c>
      <c r="H369" s="59"/>
      <c r="I369" s="59"/>
      <c r="J369" s="78"/>
      <c r="K369" s="108"/>
    </row>
    <row r="370" spans="1:12" x14ac:dyDescent="0.25">
      <c r="A370" s="54" t="s">
        <v>196</v>
      </c>
      <c r="B370" s="55" t="s">
        <v>197</v>
      </c>
      <c r="C370" s="56" t="s">
        <v>49</v>
      </c>
      <c r="D370" s="107">
        <v>3499930</v>
      </c>
      <c r="E370" s="58">
        <v>0</v>
      </c>
      <c r="F370" s="50">
        <f t="shared" si="32"/>
        <v>0</v>
      </c>
      <c r="G370" s="51">
        <f t="shared" si="33"/>
        <v>3499930</v>
      </c>
      <c r="H370" s="59"/>
      <c r="I370" s="59"/>
      <c r="J370" s="78"/>
      <c r="K370" s="108"/>
    </row>
    <row r="371" spans="1:12" ht="30" x14ac:dyDescent="0.25">
      <c r="A371" s="54" t="s">
        <v>200</v>
      </c>
      <c r="B371" s="55" t="s">
        <v>295</v>
      </c>
      <c r="C371" s="56" t="s">
        <v>129</v>
      </c>
      <c r="D371" s="107">
        <v>9925000</v>
      </c>
      <c r="E371" s="58">
        <v>0</v>
      </c>
      <c r="F371" s="50">
        <f t="shared" si="32"/>
        <v>0</v>
      </c>
      <c r="G371" s="51">
        <f t="shared" si="33"/>
        <v>9925000</v>
      </c>
      <c r="H371" s="59"/>
      <c r="I371" s="59"/>
      <c r="J371" s="78"/>
      <c r="K371" s="108"/>
    </row>
    <row r="372" spans="1:12" ht="30" x14ac:dyDescent="0.25">
      <c r="A372" s="54" t="s">
        <v>202</v>
      </c>
      <c r="B372" s="55" t="s">
        <v>222</v>
      </c>
      <c r="C372" s="56" t="s">
        <v>65</v>
      </c>
      <c r="D372" s="107">
        <v>10000000</v>
      </c>
      <c r="E372" s="58">
        <v>7200000</v>
      </c>
      <c r="F372" s="50">
        <f t="shared" si="32"/>
        <v>72</v>
      </c>
      <c r="G372" s="51">
        <f t="shared" si="33"/>
        <v>2800000</v>
      </c>
      <c r="H372" s="59"/>
      <c r="I372" s="59"/>
      <c r="J372" s="78"/>
      <c r="K372" s="108"/>
      <c r="L372" s="3"/>
    </row>
    <row r="373" spans="1:12" x14ac:dyDescent="0.25">
      <c r="A373" s="54" t="s">
        <v>204</v>
      </c>
      <c r="B373" s="55" t="s">
        <v>268</v>
      </c>
      <c r="C373" s="56" t="s">
        <v>66</v>
      </c>
      <c r="D373" s="107">
        <v>1636360</v>
      </c>
      <c r="E373" s="58">
        <v>0</v>
      </c>
      <c r="F373" s="50">
        <f t="shared" si="32"/>
        <v>0</v>
      </c>
      <c r="G373" s="51">
        <f t="shared" si="33"/>
        <v>1636360</v>
      </c>
      <c r="H373" s="121"/>
      <c r="I373" s="121"/>
      <c r="J373" s="122"/>
      <c r="K373" s="108"/>
    </row>
    <row r="374" spans="1:12" x14ac:dyDescent="0.25">
      <c r="A374" s="54" t="s">
        <v>206</v>
      </c>
      <c r="B374" s="55" t="s">
        <v>225</v>
      </c>
      <c r="C374" s="56" t="s">
        <v>74</v>
      </c>
      <c r="D374" s="107">
        <v>7374000</v>
      </c>
      <c r="E374" s="58">
        <v>0</v>
      </c>
      <c r="F374" s="50">
        <f t="shared" si="32"/>
        <v>0</v>
      </c>
      <c r="G374" s="51">
        <f t="shared" si="33"/>
        <v>7374000</v>
      </c>
      <c r="H374" s="121"/>
      <c r="I374" s="121"/>
      <c r="J374" s="122"/>
      <c r="K374" s="108"/>
    </row>
    <row r="375" spans="1:12" x14ac:dyDescent="0.25">
      <c r="A375" s="70" t="s">
        <v>208</v>
      </c>
      <c r="B375" s="71" t="s">
        <v>238</v>
      </c>
      <c r="C375" s="72" t="s">
        <v>68</v>
      </c>
      <c r="D375" s="159">
        <v>750000</v>
      </c>
      <c r="E375" s="80">
        <v>225000</v>
      </c>
      <c r="F375" s="75">
        <f t="shared" si="32"/>
        <v>30</v>
      </c>
      <c r="G375" s="76">
        <f t="shared" si="33"/>
        <v>525000</v>
      </c>
      <c r="H375" s="154"/>
      <c r="I375" s="154"/>
      <c r="J375" s="155"/>
      <c r="K375" s="108"/>
    </row>
    <row r="376" spans="1:12" ht="75" x14ac:dyDescent="0.25">
      <c r="A376" s="36">
        <v>47</v>
      </c>
      <c r="B376" s="37" t="s">
        <v>355</v>
      </c>
      <c r="C376" s="38" t="s">
        <v>190</v>
      </c>
      <c r="D376" s="39">
        <f>SUM(D377:D385)</f>
        <v>254450000</v>
      </c>
      <c r="E376" s="68">
        <f>SUM(E377:E385)</f>
        <v>26300000</v>
      </c>
      <c r="F376" s="41">
        <f t="shared" si="32"/>
        <v>10.336018864216937</v>
      </c>
      <c r="G376" s="68">
        <f>SUM(G377:G385)</f>
        <v>228150000</v>
      </c>
      <c r="H376" s="43"/>
      <c r="I376" s="43"/>
      <c r="J376" s="44"/>
      <c r="K376" s="108"/>
    </row>
    <row r="377" spans="1:12" x14ac:dyDescent="0.25">
      <c r="A377" s="54" t="s">
        <v>194</v>
      </c>
      <c r="B377" s="55" t="s">
        <v>195</v>
      </c>
      <c r="C377" s="56" t="s">
        <v>48</v>
      </c>
      <c r="D377" s="107">
        <v>5477460</v>
      </c>
      <c r="E377" s="58">
        <v>0</v>
      </c>
      <c r="F377" s="50">
        <f t="shared" si="32"/>
        <v>0</v>
      </c>
      <c r="G377" s="51">
        <f t="shared" ref="G377:G385" si="34">D377-E377</f>
        <v>5477460</v>
      </c>
      <c r="H377" s="59"/>
      <c r="I377" s="59"/>
      <c r="J377" s="78"/>
      <c r="K377" s="108"/>
    </row>
    <row r="378" spans="1:12" x14ac:dyDescent="0.25">
      <c r="A378" s="54" t="s">
        <v>196</v>
      </c>
      <c r="B378" s="55" t="s">
        <v>197</v>
      </c>
      <c r="C378" s="56" t="s">
        <v>49</v>
      </c>
      <c r="D378" s="107">
        <v>1741460</v>
      </c>
      <c r="E378" s="58">
        <v>0</v>
      </c>
      <c r="F378" s="50">
        <f t="shared" si="32"/>
        <v>0</v>
      </c>
      <c r="G378" s="51">
        <f t="shared" si="34"/>
        <v>1741460</v>
      </c>
      <c r="H378" s="59"/>
      <c r="I378" s="59"/>
      <c r="J378" s="78"/>
      <c r="K378" s="108"/>
    </row>
    <row r="379" spans="1:12" x14ac:dyDescent="0.25">
      <c r="A379" s="54" t="s">
        <v>200</v>
      </c>
      <c r="B379" s="55" t="s">
        <v>235</v>
      </c>
      <c r="C379" s="56" t="s">
        <v>72</v>
      </c>
      <c r="D379" s="107">
        <v>660000</v>
      </c>
      <c r="E379" s="58">
        <v>0</v>
      </c>
      <c r="F379" s="50">
        <f t="shared" si="32"/>
        <v>0</v>
      </c>
      <c r="G379" s="51">
        <f t="shared" si="34"/>
        <v>660000</v>
      </c>
      <c r="H379" s="59"/>
      <c r="I379" s="59"/>
      <c r="J379" s="78"/>
      <c r="K379" s="108"/>
    </row>
    <row r="380" spans="1:12" x14ac:dyDescent="0.25">
      <c r="A380" s="54" t="s">
        <v>202</v>
      </c>
      <c r="B380" s="55" t="s">
        <v>237</v>
      </c>
      <c r="C380" s="56" t="s">
        <v>63</v>
      </c>
      <c r="D380" s="107">
        <v>15950000</v>
      </c>
      <c r="E380" s="58">
        <v>0</v>
      </c>
      <c r="F380" s="50">
        <f t="shared" si="32"/>
        <v>0</v>
      </c>
      <c r="G380" s="51">
        <f t="shared" si="34"/>
        <v>15950000</v>
      </c>
      <c r="H380" s="59"/>
      <c r="I380" s="59"/>
      <c r="J380" s="78"/>
      <c r="K380" s="108"/>
    </row>
    <row r="381" spans="1:12" ht="30" x14ac:dyDescent="0.25">
      <c r="A381" s="54" t="s">
        <v>204</v>
      </c>
      <c r="B381" s="55" t="s">
        <v>222</v>
      </c>
      <c r="C381" s="56" t="s">
        <v>65</v>
      </c>
      <c r="D381" s="107">
        <v>71600000</v>
      </c>
      <c r="E381" s="58">
        <v>26300000</v>
      </c>
      <c r="F381" s="50">
        <f t="shared" si="32"/>
        <v>36.731843575418992</v>
      </c>
      <c r="G381" s="51">
        <f t="shared" si="34"/>
        <v>45300000</v>
      </c>
      <c r="H381" s="59"/>
      <c r="I381" s="59"/>
      <c r="J381" s="78"/>
      <c r="K381" s="108"/>
    </row>
    <row r="382" spans="1:12" x14ac:dyDescent="0.25">
      <c r="A382" s="54" t="s">
        <v>206</v>
      </c>
      <c r="B382" s="55" t="s">
        <v>268</v>
      </c>
      <c r="C382" s="56" t="s">
        <v>66</v>
      </c>
      <c r="D382" s="107">
        <v>4909080</v>
      </c>
      <c r="E382" s="58">
        <v>0</v>
      </c>
      <c r="F382" s="50">
        <f t="shared" si="32"/>
        <v>0</v>
      </c>
      <c r="G382" s="51">
        <f t="shared" si="34"/>
        <v>4909080</v>
      </c>
      <c r="H382" s="59"/>
      <c r="I382" s="59"/>
      <c r="J382" s="78"/>
      <c r="K382" s="108"/>
    </row>
    <row r="383" spans="1:12" ht="30" x14ac:dyDescent="0.25">
      <c r="A383" s="54" t="s">
        <v>208</v>
      </c>
      <c r="B383" s="55" t="s">
        <v>290</v>
      </c>
      <c r="C383" s="56" t="s">
        <v>104</v>
      </c>
      <c r="D383" s="107">
        <v>116159000</v>
      </c>
      <c r="E383" s="58">
        <v>0</v>
      </c>
      <c r="F383" s="50">
        <f t="shared" si="32"/>
        <v>0</v>
      </c>
      <c r="G383" s="51">
        <f t="shared" si="34"/>
        <v>116159000</v>
      </c>
      <c r="H383" s="59"/>
      <c r="I383" s="59"/>
      <c r="J383" s="78"/>
      <c r="K383" s="108"/>
    </row>
    <row r="384" spans="1:12" x14ac:dyDescent="0.25">
      <c r="A384" s="54" t="s">
        <v>210</v>
      </c>
      <c r="B384" s="55" t="s">
        <v>225</v>
      </c>
      <c r="C384" s="56" t="s">
        <v>74</v>
      </c>
      <c r="D384" s="107">
        <v>30828000</v>
      </c>
      <c r="E384" s="58">
        <v>0</v>
      </c>
      <c r="F384" s="50">
        <f t="shared" si="32"/>
        <v>0</v>
      </c>
      <c r="G384" s="51">
        <f t="shared" si="34"/>
        <v>30828000</v>
      </c>
      <c r="H384" s="59"/>
      <c r="I384" s="59"/>
      <c r="J384" s="78"/>
      <c r="K384" s="108"/>
    </row>
    <row r="385" spans="1:12" x14ac:dyDescent="0.25">
      <c r="A385" s="70" t="s">
        <v>212</v>
      </c>
      <c r="B385" s="71" t="s">
        <v>238</v>
      </c>
      <c r="C385" s="72" t="s">
        <v>68</v>
      </c>
      <c r="D385" s="159">
        <v>7125000</v>
      </c>
      <c r="E385" s="90">
        <v>0</v>
      </c>
      <c r="F385" s="75">
        <f t="shared" si="32"/>
        <v>0</v>
      </c>
      <c r="G385" s="76">
        <f t="shared" si="34"/>
        <v>7125000</v>
      </c>
      <c r="H385" s="156"/>
      <c r="I385" s="156"/>
      <c r="J385" s="79"/>
      <c r="K385" s="108"/>
    </row>
    <row r="386" spans="1:12" ht="60" x14ac:dyDescent="0.25">
      <c r="A386" s="36">
        <v>48</v>
      </c>
      <c r="B386" s="37" t="s">
        <v>356</v>
      </c>
      <c r="C386" s="38" t="s">
        <v>170</v>
      </c>
      <c r="D386" s="39">
        <f>SUM(D387:D400)</f>
        <v>1361968096</v>
      </c>
      <c r="E386" s="68">
        <f>SUM(E387:E400)</f>
        <v>246902210</v>
      </c>
      <c r="F386" s="41">
        <f t="shared" si="32"/>
        <v>18.128340210400935</v>
      </c>
      <c r="G386" s="68">
        <f>SUM(G387:G400)</f>
        <v>1115065886</v>
      </c>
      <c r="H386" s="120"/>
      <c r="I386" s="43"/>
      <c r="J386" s="44"/>
      <c r="K386" s="108"/>
    </row>
    <row r="387" spans="1:12" x14ac:dyDescent="0.25">
      <c r="A387" s="54" t="s">
        <v>194</v>
      </c>
      <c r="B387" s="55" t="s">
        <v>195</v>
      </c>
      <c r="C387" s="56" t="s">
        <v>48</v>
      </c>
      <c r="D387" s="107">
        <v>11711000</v>
      </c>
      <c r="E387" s="58">
        <v>0</v>
      </c>
      <c r="F387" s="50">
        <f t="shared" si="32"/>
        <v>0</v>
      </c>
      <c r="G387" s="51">
        <f t="shared" ref="G387:G396" si="35">D387-E387</f>
        <v>11711000</v>
      </c>
      <c r="H387" s="59"/>
      <c r="I387" s="59"/>
      <c r="J387" s="78"/>
      <c r="K387" s="108"/>
    </row>
    <row r="388" spans="1:12" x14ac:dyDescent="0.25">
      <c r="A388" s="54" t="s">
        <v>196</v>
      </c>
      <c r="B388" s="55" t="s">
        <v>197</v>
      </c>
      <c r="C388" s="56" t="s">
        <v>49</v>
      </c>
      <c r="D388" s="107">
        <v>91630400</v>
      </c>
      <c r="E388" s="58">
        <v>2160000</v>
      </c>
      <c r="F388" s="50">
        <f t="shared" si="32"/>
        <v>2.3572962684873144</v>
      </c>
      <c r="G388" s="51">
        <f t="shared" si="35"/>
        <v>89470400</v>
      </c>
      <c r="H388" s="59"/>
      <c r="I388" s="59"/>
      <c r="J388" s="78"/>
      <c r="K388" s="108"/>
    </row>
    <row r="389" spans="1:12" x14ac:dyDescent="0.25">
      <c r="A389" s="54" t="s">
        <v>200</v>
      </c>
      <c r="B389" s="55" t="s">
        <v>235</v>
      </c>
      <c r="C389" s="56" t="s">
        <v>72</v>
      </c>
      <c r="D389" s="107">
        <v>1045000</v>
      </c>
      <c r="E389" s="58">
        <v>165000</v>
      </c>
      <c r="F389" s="50">
        <f t="shared" si="32"/>
        <v>15.789473684210526</v>
      </c>
      <c r="G389" s="51">
        <f t="shared" si="35"/>
        <v>880000</v>
      </c>
      <c r="H389" s="59"/>
      <c r="I389" s="59"/>
      <c r="J389" s="78"/>
      <c r="K389" s="108"/>
    </row>
    <row r="390" spans="1:12" x14ac:dyDescent="0.25">
      <c r="A390" s="54" t="s">
        <v>202</v>
      </c>
      <c r="B390" s="55" t="s">
        <v>237</v>
      </c>
      <c r="C390" s="56" t="s">
        <v>63</v>
      </c>
      <c r="D390" s="107">
        <v>4200000</v>
      </c>
      <c r="E390" s="58">
        <v>0</v>
      </c>
      <c r="F390" s="50">
        <f t="shared" si="32"/>
        <v>0</v>
      </c>
      <c r="G390" s="51">
        <f t="shared" si="35"/>
        <v>4200000</v>
      </c>
      <c r="H390" s="59"/>
      <c r="I390" s="59"/>
      <c r="J390" s="78"/>
      <c r="K390" s="108"/>
    </row>
    <row r="391" spans="1:12" ht="30" x14ac:dyDescent="0.25">
      <c r="A391" s="54" t="s">
        <v>204</v>
      </c>
      <c r="B391" s="55" t="s">
        <v>295</v>
      </c>
      <c r="C391" s="56" t="s">
        <v>129</v>
      </c>
      <c r="D391" s="107">
        <v>240200000</v>
      </c>
      <c r="E391" s="58">
        <v>23800000</v>
      </c>
      <c r="F391" s="50">
        <f t="shared" si="32"/>
        <v>9.9084096586178187</v>
      </c>
      <c r="G391" s="51">
        <f t="shared" si="35"/>
        <v>216400000</v>
      </c>
      <c r="H391" s="59"/>
      <c r="I391" s="59"/>
      <c r="J391" s="78"/>
      <c r="K391" s="108"/>
    </row>
    <row r="392" spans="1:12" ht="30" x14ac:dyDescent="0.25">
      <c r="A392" s="54" t="s">
        <v>206</v>
      </c>
      <c r="B392" s="55" t="s">
        <v>222</v>
      </c>
      <c r="C392" s="56" t="s">
        <v>65</v>
      </c>
      <c r="D392" s="107">
        <v>120100000</v>
      </c>
      <c r="E392" s="58">
        <v>3000000</v>
      </c>
      <c r="F392" s="50">
        <f t="shared" si="32"/>
        <v>2.4979184013322229</v>
      </c>
      <c r="G392" s="51">
        <f t="shared" si="35"/>
        <v>117100000</v>
      </c>
      <c r="H392" s="59"/>
      <c r="I392" s="59"/>
      <c r="J392" s="78"/>
    </row>
    <row r="393" spans="1:12" ht="30" x14ac:dyDescent="0.25">
      <c r="A393" s="54" t="s">
        <v>208</v>
      </c>
      <c r="B393" s="55" t="s">
        <v>297</v>
      </c>
      <c r="C393" s="56" t="s">
        <v>130</v>
      </c>
      <c r="D393" s="107">
        <v>357000000</v>
      </c>
      <c r="E393" s="58">
        <v>169900000</v>
      </c>
      <c r="F393" s="50">
        <f t="shared" si="32"/>
        <v>47.591036414565821</v>
      </c>
      <c r="G393" s="51">
        <f t="shared" si="35"/>
        <v>187100000</v>
      </c>
      <c r="H393" s="59"/>
      <c r="I393" s="59"/>
      <c r="J393" s="78"/>
      <c r="K393" s="108"/>
    </row>
    <row r="394" spans="1:12" x14ac:dyDescent="0.25">
      <c r="A394" s="54" t="s">
        <v>210</v>
      </c>
      <c r="B394" s="55" t="s">
        <v>271</v>
      </c>
      <c r="C394" s="56" t="s">
        <v>108</v>
      </c>
      <c r="D394" s="107">
        <v>133500000</v>
      </c>
      <c r="E394" s="58">
        <v>0</v>
      </c>
      <c r="F394" s="50">
        <v>0</v>
      </c>
      <c r="G394" s="51">
        <f t="shared" si="35"/>
        <v>133500000</v>
      </c>
      <c r="H394" s="59"/>
      <c r="I394" s="59"/>
      <c r="J394" s="78"/>
      <c r="K394" s="108"/>
    </row>
    <row r="395" spans="1:12" x14ac:dyDescent="0.25">
      <c r="A395" s="54" t="s">
        <v>212</v>
      </c>
      <c r="B395" s="55" t="s">
        <v>283</v>
      </c>
      <c r="C395" s="56" t="s">
        <v>105</v>
      </c>
      <c r="D395" s="107">
        <v>12000000</v>
      </c>
      <c r="E395" s="58">
        <v>0</v>
      </c>
      <c r="F395" s="50">
        <v>0</v>
      </c>
      <c r="G395" s="51">
        <f t="shared" si="35"/>
        <v>12000000</v>
      </c>
      <c r="H395" s="59"/>
      <c r="I395" s="59"/>
      <c r="J395" s="78"/>
      <c r="K395" s="108"/>
    </row>
    <row r="396" spans="1:12" x14ac:dyDescent="0.25">
      <c r="A396" s="54" t="s">
        <v>214</v>
      </c>
      <c r="B396" s="55" t="s">
        <v>245</v>
      </c>
      <c r="C396" s="56" t="s">
        <v>83</v>
      </c>
      <c r="D396" s="107">
        <v>2250000</v>
      </c>
      <c r="E396" s="58">
        <v>0</v>
      </c>
      <c r="F396" s="50">
        <v>0</v>
      </c>
      <c r="G396" s="51">
        <f t="shared" si="35"/>
        <v>2250000</v>
      </c>
      <c r="H396" s="59"/>
      <c r="I396" s="59"/>
      <c r="J396" s="78"/>
      <c r="K396" s="108"/>
    </row>
    <row r="397" spans="1:12" x14ac:dyDescent="0.25">
      <c r="A397" s="54" t="s">
        <v>216</v>
      </c>
      <c r="B397" s="55" t="s">
        <v>224</v>
      </c>
      <c r="C397" s="56" t="s">
        <v>67</v>
      </c>
      <c r="D397" s="107">
        <v>6545160</v>
      </c>
      <c r="E397" s="58">
        <v>0</v>
      </c>
      <c r="F397" s="50">
        <f t="shared" ref="F397:F427" si="36">E397/D397*100</f>
        <v>0</v>
      </c>
      <c r="G397" s="51">
        <f>D397-E397</f>
        <v>6545160</v>
      </c>
      <c r="H397" s="106"/>
      <c r="I397" s="106"/>
      <c r="J397" s="78"/>
    </row>
    <row r="398" spans="1:12" x14ac:dyDescent="0.25">
      <c r="A398" s="54" t="s">
        <v>218</v>
      </c>
      <c r="B398" s="55" t="s">
        <v>298</v>
      </c>
      <c r="C398" s="56" t="s">
        <v>127</v>
      </c>
      <c r="D398" s="107">
        <v>39000000</v>
      </c>
      <c r="E398" s="58">
        <v>6000000</v>
      </c>
      <c r="F398" s="50">
        <f t="shared" si="36"/>
        <v>15.384615384615385</v>
      </c>
      <c r="G398" s="51">
        <f>D398-E398</f>
        <v>33000000</v>
      </c>
      <c r="H398" s="59"/>
      <c r="I398" s="59"/>
      <c r="J398" s="78"/>
    </row>
    <row r="399" spans="1:12" x14ac:dyDescent="0.25">
      <c r="A399" s="54" t="s">
        <v>220</v>
      </c>
      <c r="B399" s="55" t="s">
        <v>225</v>
      </c>
      <c r="C399" s="56" t="s">
        <v>74</v>
      </c>
      <c r="D399" s="107">
        <v>333936536</v>
      </c>
      <c r="E399" s="58">
        <v>41877210</v>
      </c>
      <c r="F399" s="50">
        <f t="shared" si="36"/>
        <v>12.540469665769066</v>
      </c>
      <c r="G399" s="51">
        <f>D399-E399</f>
        <v>292059326</v>
      </c>
      <c r="H399" s="59"/>
      <c r="I399" s="59"/>
      <c r="J399" s="78"/>
      <c r="L399" s="3"/>
    </row>
    <row r="400" spans="1:12" x14ac:dyDescent="0.25">
      <c r="A400" s="70" t="s">
        <v>251</v>
      </c>
      <c r="B400" s="71" t="s">
        <v>238</v>
      </c>
      <c r="C400" s="72" t="s">
        <v>68</v>
      </c>
      <c r="D400" s="159">
        <v>8850000</v>
      </c>
      <c r="E400" s="90">
        <v>0</v>
      </c>
      <c r="F400" s="75">
        <f t="shared" si="36"/>
        <v>0</v>
      </c>
      <c r="G400" s="76">
        <f>D400-E400</f>
        <v>8850000</v>
      </c>
      <c r="H400" s="77"/>
      <c r="I400" s="77"/>
      <c r="J400" s="79"/>
    </row>
    <row r="401" spans="1:12" ht="75" x14ac:dyDescent="0.25">
      <c r="A401" s="36">
        <v>49</v>
      </c>
      <c r="B401" s="37" t="s">
        <v>357</v>
      </c>
      <c r="C401" s="38" t="s">
        <v>171</v>
      </c>
      <c r="D401" s="39">
        <f>SUM(D402:D410)</f>
        <v>212172500</v>
      </c>
      <c r="E401" s="39">
        <f>SUM(E402:E410)</f>
        <v>0</v>
      </c>
      <c r="F401" s="41">
        <f t="shared" si="36"/>
        <v>0</v>
      </c>
      <c r="G401" s="39">
        <f>SUM(G402:G410)</f>
        <v>212172500</v>
      </c>
      <c r="H401" s="120"/>
      <c r="I401" s="43"/>
      <c r="J401" s="44"/>
    </row>
    <row r="402" spans="1:12" x14ac:dyDescent="0.25">
      <c r="A402" s="54" t="s">
        <v>194</v>
      </c>
      <c r="B402" s="55" t="s">
        <v>195</v>
      </c>
      <c r="C402" s="56" t="s">
        <v>48</v>
      </c>
      <c r="D402" s="167">
        <v>9176540</v>
      </c>
      <c r="E402" s="58">
        <v>0</v>
      </c>
      <c r="F402" s="50">
        <f t="shared" si="36"/>
        <v>0</v>
      </c>
      <c r="G402" s="51">
        <f t="shared" ref="G402:G408" si="37">D402-E402</f>
        <v>9176540</v>
      </c>
      <c r="H402" s="59"/>
      <c r="I402" s="59"/>
      <c r="J402" s="78"/>
    </row>
    <row r="403" spans="1:12" x14ac:dyDescent="0.25">
      <c r="A403" s="54" t="s">
        <v>196</v>
      </c>
      <c r="B403" s="55" t="s">
        <v>197</v>
      </c>
      <c r="C403" s="56" t="s">
        <v>49</v>
      </c>
      <c r="D403" s="167">
        <v>13459100</v>
      </c>
      <c r="E403" s="58">
        <v>0</v>
      </c>
      <c r="F403" s="50">
        <f t="shared" si="36"/>
        <v>0</v>
      </c>
      <c r="G403" s="51">
        <f t="shared" si="37"/>
        <v>13459100</v>
      </c>
      <c r="H403" s="59"/>
      <c r="I403" s="59"/>
      <c r="J403" s="78"/>
    </row>
    <row r="404" spans="1:12" x14ac:dyDescent="0.25">
      <c r="A404" s="54" t="s">
        <v>200</v>
      </c>
      <c r="B404" s="55" t="s">
        <v>235</v>
      </c>
      <c r="C404" s="56" t="s">
        <v>72</v>
      </c>
      <c r="D404" s="167">
        <v>220000</v>
      </c>
      <c r="E404" s="58">
        <v>0</v>
      </c>
      <c r="F404" s="50">
        <f t="shared" si="36"/>
        <v>0</v>
      </c>
      <c r="G404" s="51">
        <f t="shared" si="37"/>
        <v>220000</v>
      </c>
      <c r="H404" s="59"/>
      <c r="I404" s="59"/>
      <c r="J404" s="78"/>
    </row>
    <row r="405" spans="1:12" x14ac:dyDescent="0.25">
      <c r="A405" s="54" t="s">
        <v>202</v>
      </c>
      <c r="B405" s="55" t="s">
        <v>237</v>
      </c>
      <c r="C405" s="56" t="s">
        <v>63</v>
      </c>
      <c r="D405" s="167">
        <v>14625000</v>
      </c>
      <c r="E405" s="58">
        <v>0</v>
      </c>
      <c r="F405" s="50">
        <f t="shared" si="36"/>
        <v>0</v>
      </c>
      <c r="G405" s="51">
        <f t="shared" si="37"/>
        <v>14625000</v>
      </c>
      <c r="H405" s="59"/>
      <c r="I405" s="59"/>
      <c r="J405" s="78"/>
    </row>
    <row r="406" spans="1:12" ht="30" x14ac:dyDescent="0.25">
      <c r="A406" s="54" t="s">
        <v>204</v>
      </c>
      <c r="B406" s="55" t="s">
        <v>295</v>
      </c>
      <c r="C406" s="56" t="s">
        <v>129</v>
      </c>
      <c r="D406" s="167">
        <v>62325000</v>
      </c>
      <c r="E406" s="58">
        <v>0</v>
      </c>
      <c r="F406" s="50">
        <f t="shared" si="36"/>
        <v>0</v>
      </c>
      <c r="G406" s="51">
        <f t="shared" si="37"/>
        <v>62325000</v>
      </c>
      <c r="H406" s="59"/>
      <c r="I406" s="59"/>
      <c r="J406" s="78"/>
      <c r="L406" s="3"/>
    </row>
    <row r="407" spans="1:12" ht="30" x14ac:dyDescent="0.25">
      <c r="A407" s="54" t="s">
        <v>206</v>
      </c>
      <c r="B407" s="55" t="s">
        <v>222</v>
      </c>
      <c r="C407" s="56" t="s">
        <v>65</v>
      </c>
      <c r="D407" s="167">
        <v>79450000</v>
      </c>
      <c r="E407" s="58">
        <v>0</v>
      </c>
      <c r="F407" s="50">
        <f t="shared" si="36"/>
        <v>0</v>
      </c>
      <c r="G407" s="51">
        <f t="shared" si="37"/>
        <v>79450000</v>
      </c>
      <c r="H407" s="59"/>
      <c r="I407" s="59"/>
      <c r="J407" s="78"/>
    </row>
    <row r="408" spans="1:12" x14ac:dyDescent="0.25">
      <c r="A408" s="54" t="s">
        <v>208</v>
      </c>
      <c r="B408" s="55" t="s">
        <v>268</v>
      </c>
      <c r="C408" s="56" t="s">
        <v>66</v>
      </c>
      <c r="D408" s="167">
        <v>1636360</v>
      </c>
      <c r="E408" s="58">
        <v>0</v>
      </c>
      <c r="F408" s="50">
        <f t="shared" si="36"/>
        <v>0</v>
      </c>
      <c r="G408" s="51">
        <f t="shared" si="37"/>
        <v>1636360</v>
      </c>
      <c r="H408" s="59"/>
      <c r="I408" s="59"/>
      <c r="J408" s="78"/>
    </row>
    <row r="409" spans="1:12" x14ac:dyDescent="0.25">
      <c r="A409" s="54" t="s">
        <v>210</v>
      </c>
      <c r="B409" s="55" t="s">
        <v>225</v>
      </c>
      <c r="C409" s="56" t="s">
        <v>74</v>
      </c>
      <c r="D409" s="167">
        <v>29030500</v>
      </c>
      <c r="E409" s="58">
        <v>0</v>
      </c>
      <c r="F409" s="50">
        <f t="shared" si="36"/>
        <v>0</v>
      </c>
      <c r="G409" s="51">
        <f>D409-E409</f>
        <v>29030500</v>
      </c>
      <c r="H409" s="59"/>
      <c r="I409" s="59"/>
      <c r="J409" s="78"/>
    </row>
    <row r="410" spans="1:12" x14ac:dyDescent="0.25">
      <c r="A410" s="70" t="s">
        <v>212</v>
      </c>
      <c r="B410" s="71" t="s">
        <v>238</v>
      </c>
      <c r="C410" s="72" t="s">
        <v>68</v>
      </c>
      <c r="D410" s="168">
        <v>2250000</v>
      </c>
      <c r="E410" s="169">
        <v>0</v>
      </c>
      <c r="F410" s="75">
        <f t="shared" si="36"/>
        <v>0</v>
      </c>
      <c r="G410" s="76">
        <f>D410-E410</f>
        <v>2250000</v>
      </c>
      <c r="H410" s="77"/>
      <c r="I410" s="77"/>
      <c r="J410" s="79"/>
    </row>
    <row r="411" spans="1:12" ht="30" x14ac:dyDescent="0.25">
      <c r="A411" s="91" t="s">
        <v>122</v>
      </c>
      <c r="B411" s="92" t="s">
        <v>148</v>
      </c>
      <c r="C411" s="93" t="s">
        <v>191</v>
      </c>
      <c r="D411" s="94">
        <f>D412</f>
        <v>5527060142</v>
      </c>
      <c r="E411" s="94">
        <f>E412</f>
        <v>53880900</v>
      </c>
      <c r="F411" s="96">
        <f t="shared" si="36"/>
        <v>0.97485640857352551</v>
      </c>
      <c r="G411" s="94">
        <f>G412</f>
        <v>5473179242</v>
      </c>
      <c r="H411" s="118"/>
      <c r="I411" s="118"/>
      <c r="J411" s="99"/>
    </row>
    <row r="412" spans="1:12" ht="45" x14ac:dyDescent="0.25">
      <c r="A412" s="36">
        <v>50</v>
      </c>
      <c r="B412" s="37" t="s">
        <v>358</v>
      </c>
      <c r="C412" s="38" t="s">
        <v>172</v>
      </c>
      <c r="D412" s="39">
        <f>SUM(D413:D426)</f>
        <v>5527060142</v>
      </c>
      <c r="E412" s="39">
        <f>SUM(E413:E426)</f>
        <v>53880900</v>
      </c>
      <c r="F412" s="41">
        <f t="shared" si="36"/>
        <v>0.97485640857352551</v>
      </c>
      <c r="G412" s="39">
        <f>SUM(G413:G426)</f>
        <v>5473179242</v>
      </c>
      <c r="H412" s="120"/>
      <c r="I412" s="43"/>
      <c r="J412" s="44"/>
    </row>
    <row r="413" spans="1:12" x14ac:dyDescent="0.25">
      <c r="A413" s="54" t="s">
        <v>194</v>
      </c>
      <c r="B413" s="55" t="s">
        <v>195</v>
      </c>
      <c r="C413" s="56" t="s">
        <v>48</v>
      </c>
      <c r="D413" s="107">
        <v>27036570</v>
      </c>
      <c r="E413" s="58">
        <v>1355000</v>
      </c>
      <c r="F413" s="50">
        <f t="shared" si="36"/>
        <v>5.0117304081101999</v>
      </c>
      <c r="G413" s="51">
        <f t="shared" ref="G413:G426" si="38">D413-E413</f>
        <v>25681570</v>
      </c>
      <c r="H413" s="106"/>
      <c r="I413" s="106"/>
      <c r="J413" s="78"/>
    </row>
    <row r="414" spans="1:12" x14ac:dyDescent="0.25">
      <c r="A414" s="54" t="s">
        <v>196</v>
      </c>
      <c r="B414" s="55" t="s">
        <v>197</v>
      </c>
      <c r="C414" s="56" t="s">
        <v>49</v>
      </c>
      <c r="D414" s="107">
        <v>237378692</v>
      </c>
      <c r="E414" s="58">
        <v>2540000</v>
      </c>
      <c r="F414" s="50">
        <f t="shared" si="36"/>
        <v>1.070020219000954</v>
      </c>
      <c r="G414" s="51">
        <f t="shared" si="38"/>
        <v>234838692</v>
      </c>
      <c r="H414" s="59"/>
      <c r="I414" s="59"/>
      <c r="J414" s="78"/>
    </row>
    <row r="415" spans="1:12" x14ac:dyDescent="0.25">
      <c r="A415" s="54" t="s">
        <v>200</v>
      </c>
      <c r="B415" s="55" t="s">
        <v>235</v>
      </c>
      <c r="C415" s="56" t="s">
        <v>72</v>
      </c>
      <c r="D415" s="107">
        <v>2640000</v>
      </c>
      <c r="E415" s="58">
        <v>660000</v>
      </c>
      <c r="F415" s="50">
        <f t="shared" si="36"/>
        <v>25</v>
      </c>
      <c r="G415" s="51">
        <f t="shared" si="38"/>
        <v>1980000</v>
      </c>
      <c r="H415" s="59"/>
      <c r="I415" s="59"/>
      <c r="J415" s="78"/>
    </row>
    <row r="416" spans="1:12" ht="30" x14ac:dyDescent="0.25">
      <c r="A416" s="54" t="s">
        <v>202</v>
      </c>
      <c r="B416" s="55" t="s">
        <v>295</v>
      </c>
      <c r="C416" s="56" t="s">
        <v>129</v>
      </c>
      <c r="D416" s="107">
        <v>1657530000</v>
      </c>
      <c r="E416" s="58">
        <v>4800000</v>
      </c>
      <c r="F416" s="50">
        <f t="shared" si="36"/>
        <v>0.28958751877794064</v>
      </c>
      <c r="G416" s="51">
        <f t="shared" si="38"/>
        <v>1652730000</v>
      </c>
      <c r="H416" s="59"/>
      <c r="I416" s="59"/>
      <c r="J416" s="78"/>
    </row>
    <row r="417" spans="1:12" x14ac:dyDescent="0.25">
      <c r="A417" s="54" t="s">
        <v>204</v>
      </c>
      <c r="B417" s="55" t="s">
        <v>296</v>
      </c>
      <c r="C417" s="56" t="s">
        <v>107</v>
      </c>
      <c r="D417" s="107">
        <v>21177000</v>
      </c>
      <c r="E417" s="58">
        <v>0</v>
      </c>
      <c r="F417" s="50">
        <f t="shared" si="36"/>
        <v>0</v>
      </c>
      <c r="G417" s="51">
        <f t="shared" si="38"/>
        <v>21177000</v>
      </c>
      <c r="H417" s="59"/>
      <c r="I417" s="59"/>
      <c r="J417" s="78"/>
    </row>
    <row r="418" spans="1:12" ht="30" x14ac:dyDescent="0.25">
      <c r="A418" s="54" t="s">
        <v>206</v>
      </c>
      <c r="B418" s="55" t="s">
        <v>222</v>
      </c>
      <c r="C418" s="56" t="s">
        <v>65</v>
      </c>
      <c r="D418" s="107">
        <v>658860000</v>
      </c>
      <c r="E418" s="58">
        <v>7650000</v>
      </c>
      <c r="F418" s="50">
        <f t="shared" si="36"/>
        <v>1.1610964393042529</v>
      </c>
      <c r="G418" s="51">
        <f t="shared" si="38"/>
        <v>651210000</v>
      </c>
      <c r="H418" s="59"/>
      <c r="I418" s="59"/>
      <c r="J418" s="78"/>
    </row>
    <row r="419" spans="1:12" ht="30" x14ac:dyDescent="0.25">
      <c r="A419" s="54" t="s">
        <v>208</v>
      </c>
      <c r="B419" s="55" t="s">
        <v>297</v>
      </c>
      <c r="C419" s="56" t="s">
        <v>130</v>
      </c>
      <c r="D419" s="107">
        <v>1173282000</v>
      </c>
      <c r="E419" s="58">
        <v>20300000</v>
      </c>
      <c r="F419" s="50">
        <f t="shared" si="36"/>
        <v>1.7301893321469177</v>
      </c>
      <c r="G419" s="51">
        <f t="shared" si="38"/>
        <v>1152982000</v>
      </c>
      <c r="H419" s="59"/>
      <c r="I419" s="59"/>
      <c r="J419" s="78"/>
    </row>
    <row r="420" spans="1:12" s="3" customFormat="1" x14ac:dyDescent="0.25">
      <c r="A420" s="54" t="s">
        <v>210</v>
      </c>
      <c r="B420" s="55" t="s">
        <v>271</v>
      </c>
      <c r="C420" s="56" t="s">
        <v>108</v>
      </c>
      <c r="D420" s="107">
        <v>1241700000</v>
      </c>
      <c r="E420" s="58">
        <v>0</v>
      </c>
      <c r="F420" s="50">
        <f t="shared" si="36"/>
        <v>0</v>
      </c>
      <c r="G420" s="51">
        <f t="shared" si="38"/>
        <v>1241700000</v>
      </c>
      <c r="H420" s="59"/>
      <c r="I420" s="59"/>
      <c r="J420" s="78"/>
      <c r="L420" s="1"/>
    </row>
    <row r="421" spans="1:12" s="3" customFormat="1" x14ac:dyDescent="0.25">
      <c r="A421" s="54" t="s">
        <v>212</v>
      </c>
      <c r="B421" s="55" t="s">
        <v>283</v>
      </c>
      <c r="C421" s="56" t="s">
        <v>105</v>
      </c>
      <c r="D421" s="107">
        <v>111000000</v>
      </c>
      <c r="E421" s="58">
        <v>0</v>
      </c>
      <c r="F421" s="50">
        <f t="shared" si="36"/>
        <v>0</v>
      </c>
      <c r="G421" s="51">
        <f t="shared" si="38"/>
        <v>111000000</v>
      </c>
      <c r="H421" s="121"/>
      <c r="I421" s="121"/>
      <c r="J421" s="122"/>
      <c r="L421" s="1"/>
    </row>
    <row r="422" spans="1:12" s="3" customFormat="1" x14ac:dyDescent="0.25">
      <c r="A422" s="54" t="s">
        <v>214</v>
      </c>
      <c r="B422" s="55" t="s">
        <v>224</v>
      </c>
      <c r="C422" s="56" t="s">
        <v>67</v>
      </c>
      <c r="D422" s="107">
        <v>9090900</v>
      </c>
      <c r="E422" s="58">
        <v>0</v>
      </c>
      <c r="F422" s="50">
        <f t="shared" si="36"/>
        <v>0</v>
      </c>
      <c r="G422" s="51">
        <f t="shared" si="38"/>
        <v>9090900</v>
      </c>
      <c r="H422" s="59"/>
      <c r="I422" s="59"/>
      <c r="J422" s="78"/>
      <c r="L422" s="1"/>
    </row>
    <row r="423" spans="1:12" s="3" customFormat="1" x14ac:dyDescent="0.25">
      <c r="A423" s="54" t="s">
        <v>216</v>
      </c>
      <c r="B423" s="55" t="s">
        <v>298</v>
      </c>
      <c r="C423" s="56" t="s">
        <v>127</v>
      </c>
      <c r="D423" s="107">
        <v>14040000</v>
      </c>
      <c r="E423" s="58">
        <v>6000000</v>
      </c>
      <c r="F423" s="50">
        <f t="shared" si="36"/>
        <v>42.735042735042732</v>
      </c>
      <c r="G423" s="51">
        <f t="shared" si="38"/>
        <v>8040000</v>
      </c>
      <c r="H423" s="59"/>
      <c r="I423" s="59"/>
      <c r="J423" s="78"/>
      <c r="L423" s="1"/>
    </row>
    <row r="424" spans="1:12" s="3" customFormat="1" x14ac:dyDescent="0.25">
      <c r="A424" s="54" t="s">
        <v>218</v>
      </c>
      <c r="B424" s="55" t="s">
        <v>225</v>
      </c>
      <c r="C424" s="56" t="s">
        <v>74</v>
      </c>
      <c r="D424" s="107">
        <v>91123900</v>
      </c>
      <c r="E424" s="58">
        <v>9750900</v>
      </c>
      <c r="F424" s="50">
        <f t="shared" si="36"/>
        <v>10.700705303438506</v>
      </c>
      <c r="G424" s="51">
        <f t="shared" si="38"/>
        <v>81373000</v>
      </c>
      <c r="H424" s="59"/>
      <c r="I424" s="59"/>
      <c r="J424" s="78"/>
      <c r="L424" s="1"/>
    </row>
    <row r="425" spans="1:12" s="3" customFormat="1" x14ac:dyDescent="0.25">
      <c r="A425" s="54" t="s">
        <v>220</v>
      </c>
      <c r="B425" s="55" t="s">
        <v>238</v>
      </c>
      <c r="C425" s="56" t="s">
        <v>68</v>
      </c>
      <c r="D425" s="107">
        <v>4800000</v>
      </c>
      <c r="E425" s="58">
        <v>825000</v>
      </c>
      <c r="F425" s="50">
        <f t="shared" si="36"/>
        <v>17.1875</v>
      </c>
      <c r="G425" s="51">
        <f t="shared" si="38"/>
        <v>3975000</v>
      </c>
      <c r="H425" s="59"/>
      <c r="I425" s="59"/>
      <c r="J425" s="78"/>
      <c r="L425" s="1"/>
    </row>
    <row r="426" spans="1:12" s="3" customFormat="1" x14ac:dyDescent="0.25">
      <c r="A426" s="70" t="s">
        <v>251</v>
      </c>
      <c r="B426" s="71" t="s">
        <v>226</v>
      </c>
      <c r="C426" s="72" t="s">
        <v>69</v>
      </c>
      <c r="D426" s="159">
        <v>277401080</v>
      </c>
      <c r="E426" s="169">
        <v>0</v>
      </c>
      <c r="F426" s="75">
        <f t="shared" si="36"/>
        <v>0</v>
      </c>
      <c r="G426" s="76">
        <f t="shared" si="38"/>
        <v>277401080</v>
      </c>
      <c r="H426" s="77"/>
      <c r="I426" s="77"/>
      <c r="J426" s="79"/>
      <c r="L426" s="1"/>
    </row>
    <row r="427" spans="1:12" s="3" customFormat="1" x14ac:dyDescent="0.25">
      <c r="A427" s="405" t="s">
        <v>47</v>
      </c>
      <c r="B427" s="406"/>
      <c r="C427" s="407"/>
      <c r="D427" s="170">
        <f>D8+D160+D366</f>
        <v>33134453856</v>
      </c>
      <c r="E427" s="171">
        <f>E8+E160+E366</f>
        <v>4979955688</v>
      </c>
      <c r="F427" s="172">
        <f t="shared" si="36"/>
        <v>15.029539070245541</v>
      </c>
      <c r="G427" s="173">
        <f>G8+G160+G366</f>
        <v>28154498168</v>
      </c>
      <c r="H427" s="174"/>
      <c r="I427" s="174"/>
      <c r="J427" s="175"/>
      <c r="L427" s="1"/>
    </row>
    <row r="428" spans="1:12" s="3" customFormat="1" x14ac:dyDescent="0.25">
      <c r="A428" s="1"/>
      <c r="B428" s="2"/>
      <c r="C428" s="1"/>
      <c r="D428" s="1"/>
      <c r="F428" s="4"/>
      <c r="G428" s="5"/>
      <c r="H428" s="176"/>
      <c r="I428" s="176"/>
      <c r="J428" s="1"/>
      <c r="L428" s="1"/>
    </row>
    <row r="429" spans="1:12" s="3" customFormat="1" x14ac:dyDescent="0.25">
      <c r="A429" s="1"/>
      <c r="B429" s="2"/>
      <c r="C429" s="1"/>
      <c r="D429" s="177"/>
      <c r="F429" s="4"/>
      <c r="G429" s="5"/>
      <c r="H429" s="176"/>
      <c r="I429" s="176"/>
      <c r="J429" s="1"/>
      <c r="L429" s="1"/>
    </row>
    <row r="430" spans="1:12" s="3" customFormat="1" x14ac:dyDescent="0.25">
      <c r="A430" s="1"/>
      <c r="B430" s="2"/>
      <c r="C430" s="1"/>
      <c r="D430" s="177"/>
      <c r="F430" s="178"/>
      <c r="H430" s="176"/>
      <c r="I430" s="176"/>
      <c r="J430" s="1"/>
      <c r="L430" s="1"/>
    </row>
    <row r="431" spans="1:12" s="3" customFormat="1" x14ac:dyDescent="0.25">
      <c r="A431" s="1"/>
      <c r="B431" s="2"/>
      <c r="C431" s="1"/>
      <c r="H431" s="176"/>
      <c r="I431" s="176"/>
      <c r="J431" s="1"/>
      <c r="L431" s="1"/>
    </row>
    <row r="432" spans="1:12" s="3" customFormat="1" x14ac:dyDescent="0.25">
      <c r="A432" s="1"/>
      <c r="B432" s="2"/>
      <c r="C432" s="1"/>
    </row>
    <row r="433" spans="1:12" s="3" customFormat="1" x14ac:dyDescent="0.25">
      <c r="A433" s="1"/>
      <c r="B433" s="2"/>
      <c r="C433" s="1"/>
    </row>
    <row r="434" spans="1:12" s="3" customFormat="1" x14ac:dyDescent="0.25">
      <c r="A434" s="1"/>
      <c r="B434" s="2"/>
      <c r="C434" s="1"/>
    </row>
    <row r="435" spans="1:12" s="3" customFormat="1" x14ac:dyDescent="0.25">
      <c r="A435" s="1"/>
      <c r="B435" s="2"/>
      <c r="C435" s="1"/>
    </row>
    <row r="436" spans="1:12" s="3" customFormat="1" x14ac:dyDescent="0.25">
      <c r="A436" s="1"/>
      <c r="B436" s="2"/>
      <c r="C436" s="1"/>
      <c r="D436" s="177"/>
      <c r="F436" s="4"/>
      <c r="G436" s="5"/>
      <c r="H436" s="176"/>
      <c r="I436" s="176"/>
      <c r="J436" s="1"/>
      <c r="L436" s="1"/>
    </row>
    <row r="437" spans="1:12" s="3" customFormat="1" x14ac:dyDescent="0.25">
      <c r="A437" s="1"/>
      <c r="B437" s="2"/>
      <c r="C437" s="1"/>
      <c r="D437" s="177"/>
      <c r="F437" s="4"/>
      <c r="G437" s="5"/>
      <c r="H437" s="176"/>
      <c r="I437" s="176"/>
      <c r="J437" s="1"/>
      <c r="L437" s="1"/>
    </row>
    <row r="438" spans="1:12" s="3" customFormat="1" x14ac:dyDescent="0.25">
      <c r="A438" s="1"/>
      <c r="B438" s="2"/>
      <c r="C438" s="1"/>
      <c r="D438" s="1"/>
      <c r="F438" s="4"/>
      <c r="G438" s="5"/>
      <c r="H438" s="6"/>
      <c r="I438" s="6"/>
      <c r="J438" s="1"/>
      <c r="L438" s="1"/>
    </row>
    <row r="439" spans="1:12" s="3" customFormat="1" x14ac:dyDescent="0.25">
      <c r="A439" s="1"/>
      <c r="B439" s="2"/>
      <c r="C439" s="1"/>
      <c r="D439" s="1"/>
      <c r="F439" s="4"/>
      <c r="G439" s="5"/>
      <c r="H439" s="6"/>
      <c r="I439" s="6"/>
      <c r="J439" s="1"/>
      <c r="L439" s="1"/>
    </row>
    <row r="440" spans="1:12" s="3" customFormat="1" x14ac:dyDescent="0.25">
      <c r="A440" s="1"/>
      <c r="B440" s="2"/>
      <c r="C440" s="1"/>
      <c r="D440" s="1"/>
      <c r="F440" s="4"/>
      <c r="G440" s="5"/>
      <c r="H440" s="6"/>
      <c r="I440" s="6"/>
      <c r="J440" s="4"/>
      <c r="L440" s="1"/>
    </row>
    <row r="441" spans="1:12" s="3" customFormat="1" x14ac:dyDescent="0.25">
      <c r="A441" s="1"/>
      <c r="B441" s="2"/>
      <c r="C441" s="1"/>
      <c r="D441" s="1"/>
      <c r="F441" s="4"/>
      <c r="G441" s="5"/>
      <c r="H441" s="6"/>
      <c r="I441" s="6"/>
      <c r="J441" s="1"/>
      <c r="L441" s="1"/>
    </row>
    <row r="442" spans="1:12" s="3" customFormat="1" x14ac:dyDescent="0.25">
      <c r="A442" s="1"/>
      <c r="B442" s="2"/>
      <c r="C442" s="1"/>
      <c r="D442" s="1"/>
      <c r="F442" s="4"/>
      <c r="G442" s="5"/>
      <c r="H442" s="6"/>
      <c r="I442" s="6"/>
      <c r="J442" s="1"/>
      <c r="L442" s="1"/>
    </row>
    <row r="443" spans="1:12" s="3" customFormat="1" x14ac:dyDescent="0.25">
      <c r="A443" s="1"/>
      <c r="B443" s="2"/>
      <c r="C443" s="1"/>
      <c r="F443" s="179"/>
      <c r="G443" s="5"/>
      <c r="H443" s="6"/>
      <c r="I443" s="6"/>
      <c r="J443" s="1"/>
      <c r="L443" s="1"/>
    </row>
    <row r="444" spans="1:12" s="3" customFormat="1" x14ac:dyDescent="0.25">
      <c r="A444" s="1"/>
      <c r="B444" s="2"/>
      <c r="C444" s="1"/>
      <c r="D444" s="177"/>
      <c r="E444" s="177"/>
      <c r="F444" s="177"/>
      <c r="G444" s="177"/>
      <c r="H444" s="6"/>
      <c r="I444" s="6"/>
      <c r="J444" s="1"/>
      <c r="L444" s="1"/>
    </row>
    <row r="445" spans="1:12" s="3" customFormat="1" x14ac:dyDescent="0.25">
      <c r="A445" s="1"/>
      <c r="B445" s="2"/>
      <c r="C445" s="1"/>
      <c r="D445" s="1"/>
      <c r="F445" s="4"/>
      <c r="G445" s="5"/>
      <c r="H445" s="6"/>
      <c r="I445" s="6"/>
      <c r="J445" s="1"/>
      <c r="L445" s="1"/>
    </row>
    <row r="446" spans="1:12" s="3" customFormat="1" x14ac:dyDescent="0.25">
      <c r="A446" s="1"/>
      <c r="B446" s="2"/>
      <c r="C446" s="1"/>
      <c r="D446" s="1"/>
      <c r="F446" s="4"/>
      <c r="G446" s="5"/>
      <c r="H446" s="6"/>
      <c r="I446" s="6"/>
      <c r="J446" s="1"/>
      <c r="L446" s="1"/>
    </row>
    <row r="447" spans="1:12" s="3" customFormat="1" x14ac:dyDescent="0.25">
      <c r="A447" s="1"/>
      <c r="B447" s="2"/>
      <c r="C447" s="1"/>
      <c r="D447" s="1"/>
      <c r="F447" s="4"/>
      <c r="G447" s="5"/>
      <c r="H447" s="6"/>
      <c r="I447" s="6"/>
      <c r="J447" s="1"/>
      <c r="L447" s="1"/>
    </row>
    <row r="448" spans="1:12" s="3" customFormat="1" x14ac:dyDescent="0.25">
      <c r="A448" s="1"/>
      <c r="B448" s="2"/>
      <c r="C448" s="1"/>
      <c r="D448" s="1"/>
      <c r="F448" s="4"/>
      <c r="G448" s="5"/>
      <c r="H448" s="6"/>
      <c r="I448" s="6"/>
      <c r="J448" s="1"/>
      <c r="L448" s="1"/>
    </row>
    <row r="449" spans="1:12" s="3" customFormat="1" x14ac:dyDescent="0.25">
      <c r="A449" s="1"/>
      <c r="B449" s="2"/>
      <c r="C449" s="1"/>
      <c r="D449" s="1"/>
      <c r="F449" s="4"/>
      <c r="G449" s="5"/>
      <c r="H449" s="6"/>
      <c r="I449" s="6"/>
      <c r="J449" s="1"/>
      <c r="L449" s="1"/>
    </row>
    <row r="450" spans="1:12" s="3" customFormat="1" x14ac:dyDescent="0.25">
      <c r="A450" s="1"/>
      <c r="B450" s="2"/>
      <c r="C450" s="1"/>
      <c r="D450" s="1"/>
      <c r="F450" s="4"/>
      <c r="G450" s="5"/>
      <c r="H450" s="6"/>
      <c r="I450" s="6"/>
      <c r="J450" s="1"/>
      <c r="L450" s="1"/>
    </row>
    <row r="451" spans="1:12" s="3" customFormat="1" x14ac:dyDescent="0.25">
      <c r="A451" s="1"/>
      <c r="B451" s="2"/>
      <c r="C451" s="1"/>
      <c r="D451" s="1"/>
      <c r="F451" s="4"/>
      <c r="G451" s="5"/>
      <c r="H451" s="6"/>
      <c r="I451" s="6"/>
      <c r="J451" s="1"/>
      <c r="L451" s="1"/>
    </row>
    <row r="452" spans="1:12" s="3" customFormat="1" x14ac:dyDescent="0.25">
      <c r="A452" s="1"/>
      <c r="B452" s="2"/>
      <c r="C452" s="1"/>
      <c r="D452" s="1"/>
      <c r="F452" s="4"/>
      <c r="G452" s="5"/>
      <c r="H452" s="6"/>
      <c r="I452" s="6"/>
      <c r="J452" s="1"/>
      <c r="L452" s="1"/>
    </row>
    <row r="453" spans="1:12" s="3" customFormat="1" x14ac:dyDescent="0.25">
      <c r="A453" s="1"/>
      <c r="B453" s="2"/>
      <c r="C453" s="1"/>
      <c r="D453" s="1"/>
      <c r="F453" s="4"/>
      <c r="G453" s="5"/>
      <c r="H453" s="6"/>
      <c r="I453" s="6"/>
      <c r="J453" s="1"/>
      <c r="L453" s="1"/>
    </row>
    <row r="454" spans="1:12" s="3" customFormat="1" x14ac:dyDescent="0.25">
      <c r="A454" s="1"/>
      <c r="B454" s="2"/>
      <c r="C454" s="1"/>
      <c r="D454" s="1"/>
      <c r="F454" s="4"/>
      <c r="G454" s="5"/>
      <c r="H454" s="6"/>
      <c r="I454" s="6"/>
      <c r="J454" s="1"/>
      <c r="L454" s="1"/>
    </row>
    <row r="455" spans="1:12" s="3" customFormat="1" x14ac:dyDescent="0.25">
      <c r="A455" s="1"/>
      <c r="B455" s="2"/>
      <c r="C455" s="1"/>
      <c r="D455" s="1"/>
      <c r="F455" s="4"/>
      <c r="G455" s="5"/>
      <c r="H455" s="6"/>
      <c r="I455" s="6"/>
      <c r="J455" s="1"/>
      <c r="L455" s="1"/>
    </row>
    <row r="456" spans="1:12" s="3" customFormat="1" x14ac:dyDescent="0.25">
      <c r="A456" s="1"/>
      <c r="B456" s="2"/>
      <c r="C456" s="1"/>
      <c r="D456" s="1"/>
      <c r="F456" s="4"/>
      <c r="G456" s="5"/>
      <c r="H456" s="6"/>
      <c r="I456" s="6"/>
      <c r="J456" s="1"/>
      <c r="L456" s="1"/>
    </row>
    <row r="457" spans="1:12" s="3" customFormat="1" x14ac:dyDescent="0.25">
      <c r="A457" s="1"/>
      <c r="B457" s="2"/>
      <c r="C457" s="1"/>
      <c r="D457" s="1"/>
      <c r="F457" s="4"/>
      <c r="G457" s="5"/>
      <c r="H457" s="6"/>
      <c r="I457" s="6"/>
      <c r="J457" s="1"/>
      <c r="L457" s="1"/>
    </row>
    <row r="458" spans="1:12" s="3" customFormat="1" x14ac:dyDescent="0.25">
      <c r="A458" s="1"/>
      <c r="B458" s="2"/>
      <c r="C458" s="1"/>
      <c r="D458" s="1"/>
      <c r="F458" s="4"/>
      <c r="G458" s="5"/>
      <c r="H458" s="6"/>
      <c r="I458" s="6"/>
      <c r="J458" s="1"/>
      <c r="L458" s="1"/>
    </row>
    <row r="459" spans="1:12" s="3" customFormat="1" x14ac:dyDescent="0.25">
      <c r="A459" s="1"/>
      <c r="B459" s="2"/>
      <c r="C459" s="1"/>
      <c r="D459" s="1"/>
      <c r="F459" s="4"/>
      <c r="G459" s="5"/>
      <c r="H459" s="6"/>
      <c r="I459" s="6"/>
      <c r="J459" s="1"/>
      <c r="L459" s="1"/>
    </row>
    <row r="460" spans="1:12" s="3" customFormat="1" x14ac:dyDescent="0.25">
      <c r="A460" s="1"/>
      <c r="B460" s="2"/>
      <c r="C460" s="1"/>
      <c r="D460" s="1"/>
      <c r="F460" s="4"/>
      <c r="G460" s="5"/>
      <c r="H460" s="6"/>
      <c r="I460" s="6"/>
      <c r="J460" s="1"/>
      <c r="L460" s="1"/>
    </row>
    <row r="461" spans="1:12" s="3" customFormat="1" x14ac:dyDescent="0.25">
      <c r="A461" s="1"/>
      <c r="B461" s="2"/>
      <c r="C461" s="1"/>
      <c r="D461" s="1"/>
      <c r="F461" s="4"/>
      <c r="G461" s="5"/>
      <c r="H461" s="6"/>
      <c r="I461" s="6"/>
      <c r="J461" s="1"/>
      <c r="L461" s="1"/>
    </row>
    <row r="462" spans="1:12" s="3" customFormat="1" x14ac:dyDescent="0.25">
      <c r="A462" s="1"/>
      <c r="B462" s="2"/>
      <c r="C462" s="1"/>
      <c r="D462" s="1"/>
      <c r="F462" s="4"/>
      <c r="G462" s="5"/>
      <c r="H462" s="6"/>
      <c r="I462" s="6"/>
      <c r="J462" s="1"/>
      <c r="L462" s="1"/>
    </row>
    <row r="463" spans="1:12" s="3" customFormat="1" x14ac:dyDescent="0.25">
      <c r="A463" s="1"/>
      <c r="B463" s="2"/>
      <c r="C463" s="1"/>
      <c r="D463" s="1"/>
      <c r="F463" s="4"/>
      <c r="G463" s="5"/>
      <c r="H463" s="6"/>
      <c r="I463" s="6"/>
      <c r="J463" s="1"/>
      <c r="L463" s="1"/>
    </row>
    <row r="464" spans="1:12" s="3" customFormat="1" x14ac:dyDescent="0.25">
      <c r="A464" s="1"/>
      <c r="B464" s="2"/>
      <c r="C464" s="1"/>
      <c r="D464" s="1"/>
      <c r="F464" s="4"/>
      <c r="G464" s="5"/>
      <c r="H464" s="6"/>
      <c r="I464" s="6"/>
      <c r="J464" s="1"/>
      <c r="L464" s="1"/>
    </row>
    <row r="465" spans="1:12" s="3" customFormat="1" x14ac:dyDescent="0.25">
      <c r="A465" s="1"/>
      <c r="B465" s="2"/>
      <c r="C465" s="1"/>
      <c r="D465" s="1"/>
      <c r="F465" s="4"/>
      <c r="G465" s="5"/>
      <c r="H465" s="6"/>
      <c r="I465" s="6"/>
      <c r="J465" s="1"/>
      <c r="L465" s="1"/>
    </row>
    <row r="466" spans="1:12" s="3" customFormat="1" x14ac:dyDescent="0.25">
      <c r="A466" s="1"/>
      <c r="B466" s="2"/>
      <c r="C466" s="1"/>
      <c r="D466" s="1"/>
      <c r="F466" s="4"/>
      <c r="G466" s="5"/>
      <c r="H466" s="6"/>
      <c r="I466" s="6"/>
      <c r="J466" s="1"/>
      <c r="L466" s="1"/>
    </row>
    <row r="467" spans="1:12" s="3" customFormat="1" x14ac:dyDescent="0.25">
      <c r="A467" s="1"/>
      <c r="B467" s="2"/>
      <c r="C467" s="1"/>
      <c r="D467" s="1"/>
      <c r="F467" s="4"/>
      <c r="G467" s="5"/>
      <c r="H467" s="6"/>
      <c r="I467" s="6"/>
      <c r="J467" s="1"/>
      <c r="L467" s="1"/>
    </row>
    <row r="477" spans="1:12" x14ac:dyDescent="0.25">
      <c r="K477" s="1"/>
    </row>
    <row r="478" spans="1:12" x14ac:dyDescent="0.25">
      <c r="K478" s="1"/>
    </row>
    <row r="479" spans="1:12" x14ac:dyDescent="0.25">
      <c r="K479" s="1"/>
    </row>
    <row r="480" spans="1:12" x14ac:dyDescent="0.25">
      <c r="K480" s="1"/>
    </row>
    <row r="481" spans="1:11" x14ac:dyDescent="0.25">
      <c r="K481" s="1"/>
    </row>
    <row r="482" spans="1:11" x14ac:dyDescent="0.25">
      <c r="K482" s="1"/>
    </row>
    <row r="483" spans="1:11" x14ac:dyDescent="0.25">
      <c r="K483" s="1"/>
    </row>
    <row r="484" spans="1:11" x14ac:dyDescent="0.25">
      <c r="K484" s="1"/>
    </row>
    <row r="485" spans="1:11" x14ac:dyDescent="0.25">
      <c r="K485" s="1"/>
    </row>
    <row r="486" spans="1:11" x14ac:dyDescent="0.25">
      <c r="K486" s="1"/>
    </row>
    <row r="496" spans="1:11" s="180" customFormat="1" x14ac:dyDescent="0.25">
      <c r="A496" s="1"/>
      <c r="B496" s="2"/>
      <c r="C496" s="1"/>
      <c r="D496" s="1"/>
      <c r="E496" s="3"/>
      <c r="F496" s="4"/>
      <c r="G496" s="5"/>
      <c r="H496" s="6"/>
      <c r="I496" s="6"/>
      <c r="J496" s="1"/>
      <c r="K496" s="181"/>
    </row>
    <row r="497" spans="1:11" s="180" customFormat="1" x14ac:dyDescent="0.25">
      <c r="A497" s="1"/>
      <c r="B497" s="2"/>
      <c r="C497" s="1"/>
      <c r="D497" s="1"/>
      <c r="E497" s="3"/>
      <c r="F497" s="4"/>
      <c r="G497" s="5"/>
      <c r="H497" s="6"/>
      <c r="I497" s="6"/>
      <c r="J497" s="1"/>
      <c r="K497" s="181"/>
    </row>
    <row r="498" spans="1:11" s="180" customFormat="1" x14ac:dyDescent="0.25">
      <c r="A498" s="1"/>
      <c r="B498" s="2"/>
      <c r="C498" s="1"/>
      <c r="D498" s="1"/>
      <c r="E498" s="3"/>
      <c r="F498" s="4"/>
      <c r="G498" s="5"/>
      <c r="H498" s="6"/>
      <c r="I498" s="6"/>
      <c r="J498" s="1"/>
      <c r="K498" s="181"/>
    </row>
    <row r="499" spans="1:11" s="180" customFormat="1" x14ac:dyDescent="0.25">
      <c r="A499" s="1"/>
      <c r="B499" s="2"/>
      <c r="C499" s="1"/>
      <c r="D499" s="1"/>
      <c r="E499" s="3"/>
      <c r="F499" s="4"/>
      <c r="G499" s="5"/>
      <c r="H499" s="6"/>
      <c r="I499" s="6"/>
      <c r="J499" s="1"/>
      <c r="K499" s="181"/>
    </row>
    <row r="500" spans="1:11" s="180" customFormat="1" x14ac:dyDescent="0.25">
      <c r="A500" s="1"/>
      <c r="B500" s="2"/>
      <c r="C500" s="1"/>
      <c r="D500" s="1"/>
      <c r="E500" s="3"/>
      <c r="F500" s="4"/>
      <c r="G500" s="5"/>
      <c r="H500" s="6"/>
      <c r="I500" s="6"/>
      <c r="J500" s="1"/>
      <c r="K500" s="181"/>
    </row>
    <row r="501" spans="1:11" s="180" customFormat="1" x14ac:dyDescent="0.25">
      <c r="A501" s="1"/>
      <c r="B501" s="2"/>
      <c r="C501" s="1"/>
      <c r="D501" s="1"/>
      <c r="E501" s="3"/>
      <c r="F501" s="4"/>
      <c r="G501" s="5"/>
      <c r="H501" s="6"/>
      <c r="I501" s="6"/>
      <c r="J501" s="1"/>
      <c r="K501" s="181"/>
    </row>
    <row r="502" spans="1:11" s="180" customFormat="1" x14ac:dyDescent="0.25">
      <c r="A502" s="1"/>
      <c r="B502" s="2"/>
      <c r="C502" s="1"/>
      <c r="D502" s="1"/>
      <c r="E502" s="3"/>
      <c r="F502" s="4"/>
      <c r="G502" s="5"/>
      <c r="H502" s="6"/>
      <c r="I502" s="6"/>
      <c r="J502" s="1"/>
      <c r="K502" s="181"/>
    </row>
    <row r="503" spans="1:11" s="180" customFormat="1" x14ac:dyDescent="0.25">
      <c r="A503" s="1"/>
      <c r="B503" s="2"/>
      <c r="C503" s="1"/>
      <c r="D503" s="1"/>
      <c r="E503" s="3"/>
      <c r="F503" s="4"/>
      <c r="G503" s="5"/>
      <c r="H503" s="6"/>
      <c r="I503" s="6"/>
      <c r="J503" s="1"/>
      <c r="K503" s="181"/>
    </row>
  </sheetData>
  <mergeCells count="13">
    <mergeCell ref="A427:C427"/>
    <mergeCell ref="A1:J2"/>
    <mergeCell ref="J6:J7"/>
    <mergeCell ref="H5:J5"/>
    <mergeCell ref="B5:B7"/>
    <mergeCell ref="G6:G7"/>
    <mergeCell ref="C5:C7"/>
    <mergeCell ref="E5:F5"/>
    <mergeCell ref="A5:A7"/>
    <mergeCell ref="I6:I7"/>
    <mergeCell ref="E6:E7"/>
    <mergeCell ref="D5:D7"/>
    <mergeCell ref="H6:H7"/>
  </mergeCells>
  <printOptions horizontalCentered="1"/>
  <pageMargins left="0.78740157480314965" right="0.19685039370078741" top="0.78740157480314965" bottom="1.5748031496062993" header="0.31496062992125984" footer="0.31496062992125984"/>
  <pageSetup paperSize="5" scale="8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M86"/>
  <sheetViews>
    <sheetView topLeftCell="A4" workbookViewId="0">
      <pane ySplit="3" topLeftCell="A70" activePane="bottomLeft" state="frozen"/>
      <selection pane="bottomLeft" activeCell="E81" sqref="E81"/>
    </sheetView>
  </sheetViews>
  <sheetFormatPr defaultColWidth="10" defaultRowHeight="15" x14ac:dyDescent="0.25"/>
  <cols>
    <col min="1" max="1" width="5.5703125" customWidth="1"/>
    <col min="2" max="2" width="22.7109375" customWidth="1"/>
    <col min="3" max="3" width="55" customWidth="1"/>
    <col min="4" max="5" width="22.5703125" style="182" customWidth="1"/>
    <col min="6" max="6" width="22.5703125" style="183" customWidth="1"/>
    <col min="7" max="8" width="16.28515625" style="183" customWidth="1"/>
    <col min="9" max="10" width="22.85546875" style="240" customWidth="1"/>
    <col min="11" max="11" width="27.7109375" customWidth="1"/>
    <col min="12" max="12" width="15" style="184" bestFit="1" customWidth="1"/>
    <col min="13" max="13" width="15" bestFit="1" customWidth="1"/>
  </cols>
  <sheetData>
    <row r="1" spans="1:13" x14ac:dyDescent="0.25">
      <c r="A1" s="411" t="s">
        <v>376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3" ht="39.75" customHeight="1" x14ac:dyDescent="0.25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3" x14ac:dyDescent="0.25">
      <c r="A3" s="185"/>
      <c r="B3" s="185"/>
      <c r="C3" s="186"/>
      <c r="D3" s="180"/>
      <c r="E3" s="180"/>
      <c r="F3" s="181"/>
      <c r="G3" s="181"/>
      <c r="H3" s="181"/>
      <c r="I3" s="241"/>
      <c r="J3" s="241"/>
      <c r="K3" s="187"/>
    </row>
    <row r="4" spans="1:13" ht="15.75" customHeight="1" x14ac:dyDescent="0.25">
      <c r="A4" s="419" t="s">
        <v>0</v>
      </c>
      <c r="B4" s="419" t="s">
        <v>133</v>
      </c>
      <c r="C4" s="412" t="s">
        <v>1</v>
      </c>
      <c r="D4" s="422" t="s">
        <v>375</v>
      </c>
      <c r="E4" s="423"/>
      <c r="F4" s="426" t="s">
        <v>482</v>
      </c>
      <c r="G4" s="427"/>
      <c r="H4" s="428"/>
      <c r="I4" s="422" t="s">
        <v>377</v>
      </c>
      <c r="J4" s="423"/>
      <c r="K4" s="417" t="s">
        <v>123</v>
      </c>
    </row>
    <row r="5" spans="1:13" ht="15.75" customHeight="1" x14ac:dyDescent="0.25">
      <c r="A5" s="420"/>
      <c r="B5" s="420"/>
      <c r="C5" s="413"/>
      <c r="D5" s="424"/>
      <c r="E5" s="425"/>
      <c r="F5" s="415" t="s">
        <v>2</v>
      </c>
      <c r="G5" s="437" t="s">
        <v>301</v>
      </c>
      <c r="H5" s="438"/>
      <c r="I5" s="424"/>
      <c r="J5" s="425"/>
      <c r="K5" s="417"/>
    </row>
    <row r="6" spans="1:13" ht="15.75" customHeight="1" x14ac:dyDescent="0.25">
      <c r="A6" s="421"/>
      <c r="B6" s="421"/>
      <c r="C6" s="414"/>
      <c r="D6" s="188" t="s">
        <v>300</v>
      </c>
      <c r="E6" s="297" t="s">
        <v>492</v>
      </c>
      <c r="F6" s="416"/>
      <c r="G6" s="243" t="s">
        <v>300</v>
      </c>
      <c r="H6" s="297" t="s">
        <v>492</v>
      </c>
      <c r="I6" s="243" t="s">
        <v>300</v>
      </c>
      <c r="J6" s="297" t="s">
        <v>492</v>
      </c>
      <c r="K6" s="418"/>
    </row>
    <row r="7" spans="1:13" ht="34.5" customHeight="1" x14ac:dyDescent="0.25">
      <c r="A7" s="189" t="s">
        <v>110</v>
      </c>
      <c r="B7" s="244" t="s">
        <v>386</v>
      </c>
      <c r="C7" s="190" t="s">
        <v>4</v>
      </c>
      <c r="D7" s="245">
        <f>D8+D16+D22+D24+D33+D35+D39</f>
        <v>18125034988</v>
      </c>
      <c r="E7" s="245">
        <f>E8+E16+E22+E24+E33+E35+E39</f>
        <v>17638081875</v>
      </c>
      <c r="F7" s="245">
        <f>F8+F16+F22+F24+F33+F35+F39</f>
        <v>5356623312</v>
      </c>
      <c r="G7" s="25">
        <f>F7/D7*100</f>
        <v>29.553726740646002</v>
      </c>
      <c r="H7" s="25">
        <f>F7/E7*100</f>
        <v>30.369647617932944</v>
      </c>
      <c r="I7" s="245">
        <f>I8+I16+I22+I24+I33+I35+I39</f>
        <v>12768411676</v>
      </c>
      <c r="J7" s="245">
        <f>J8+J16+J22+J24+J33+J35+J39</f>
        <v>12281458563</v>
      </c>
      <c r="K7" s="191"/>
    </row>
    <row r="8" spans="1:13" ht="34.5" customHeight="1" x14ac:dyDescent="0.25">
      <c r="A8" s="192" t="s">
        <v>3</v>
      </c>
      <c r="B8" s="246" t="s">
        <v>387</v>
      </c>
      <c r="C8" s="193" t="s">
        <v>5</v>
      </c>
      <c r="D8" s="247">
        <f>SUM(D9:D15)</f>
        <v>123700705</v>
      </c>
      <c r="E8" s="247">
        <f>SUM(E9:E15)</f>
        <v>118800705</v>
      </c>
      <c r="F8" s="247">
        <f>SUM(F9:F15)</f>
        <v>0</v>
      </c>
      <c r="G8" s="248">
        <f>F8/D8*100</f>
        <v>0</v>
      </c>
      <c r="H8" s="248">
        <f t="shared" ref="H8" si="0">F8/E8*100</f>
        <v>0</v>
      </c>
      <c r="I8" s="249">
        <f>SUM(I9:I15)</f>
        <v>123700705</v>
      </c>
      <c r="J8" s="249">
        <f>SUM(J9:J15)</f>
        <v>118800705</v>
      </c>
      <c r="K8" s="194"/>
    </row>
    <row r="9" spans="1:13" ht="34.5" customHeight="1" x14ac:dyDescent="0.25">
      <c r="A9" s="195">
        <v>1</v>
      </c>
      <c r="B9" s="250" t="s">
        <v>388</v>
      </c>
      <c r="C9" s="196" t="s">
        <v>6</v>
      </c>
      <c r="D9" s="251">
        <v>51163683</v>
      </c>
      <c r="E9" s="309">
        <v>46788683</v>
      </c>
      <c r="F9" s="251">
        <f>'RO 2025 Januari'!E10</f>
        <v>0</v>
      </c>
      <c r="G9" s="252">
        <f>F9/D9*100</f>
        <v>0</v>
      </c>
      <c r="H9" s="252">
        <f>F9/E9*100</f>
        <v>0</v>
      </c>
      <c r="I9" s="253">
        <f t="shared" ref="I9:I15" si="1">D9-F9</f>
        <v>51163683</v>
      </c>
      <c r="J9" s="253">
        <f>E9-F9</f>
        <v>46788683</v>
      </c>
      <c r="K9" s="197"/>
    </row>
    <row r="10" spans="1:13" s="184" customFormat="1" ht="34.5" customHeight="1" x14ac:dyDescent="0.25">
      <c r="A10" s="195">
        <v>2</v>
      </c>
      <c r="B10" s="250" t="s">
        <v>389</v>
      </c>
      <c r="C10" s="196" t="s">
        <v>7</v>
      </c>
      <c r="D10" s="251">
        <v>4075254</v>
      </c>
      <c r="E10" s="309">
        <v>4075254</v>
      </c>
      <c r="F10" s="251">
        <f>'RO 2025 Januari'!E17</f>
        <v>0</v>
      </c>
      <c r="G10" s="252">
        <f t="shared" ref="G10:G15" si="2">F10/D10*100</f>
        <v>0</v>
      </c>
      <c r="H10" s="252">
        <f t="shared" ref="H10:H15" si="3">F10/E10*100</f>
        <v>0</v>
      </c>
      <c r="I10" s="253">
        <f t="shared" si="1"/>
        <v>4075254</v>
      </c>
      <c r="J10" s="253">
        <f t="shared" ref="J10:J15" si="4">E10-F10</f>
        <v>4075254</v>
      </c>
      <c r="K10" s="198"/>
      <c r="M10"/>
    </row>
    <row r="11" spans="1:13" s="184" customFormat="1" ht="34.5" customHeight="1" x14ac:dyDescent="0.25">
      <c r="A11" s="195">
        <v>3</v>
      </c>
      <c r="B11" s="250" t="s">
        <v>390</v>
      </c>
      <c r="C11" s="196" t="s">
        <v>8</v>
      </c>
      <c r="D11" s="251">
        <v>4075254</v>
      </c>
      <c r="E11" s="309">
        <v>4075254</v>
      </c>
      <c r="F11" s="251">
        <f>'RO 2025 Januari'!E20</f>
        <v>0</v>
      </c>
      <c r="G11" s="252">
        <f t="shared" si="2"/>
        <v>0</v>
      </c>
      <c r="H11" s="252">
        <f t="shared" si="3"/>
        <v>0</v>
      </c>
      <c r="I11" s="253">
        <f t="shared" si="1"/>
        <v>4075254</v>
      </c>
      <c r="J11" s="253">
        <f t="shared" si="4"/>
        <v>4075254</v>
      </c>
      <c r="K11" s="197"/>
      <c r="M11"/>
    </row>
    <row r="12" spans="1:13" s="184" customFormat="1" ht="34.5" customHeight="1" x14ac:dyDescent="0.25">
      <c r="A12" s="195">
        <v>4</v>
      </c>
      <c r="B12" s="250" t="s">
        <v>391</v>
      </c>
      <c r="C12" s="196" t="s">
        <v>162</v>
      </c>
      <c r="D12" s="251">
        <v>5907975</v>
      </c>
      <c r="E12" s="309">
        <v>5907975</v>
      </c>
      <c r="F12" s="251">
        <f>'RO 2025 Januari'!E22</f>
        <v>0</v>
      </c>
      <c r="G12" s="252">
        <f t="shared" si="2"/>
        <v>0</v>
      </c>
      <c r="H12" s="252">
        <f t="shared" si="3"/>
        <v>0</v>
      </c>
      <c r="I12" s="253">
        <f t="shared" si="1"/>
        <v>5907975</v>
      </c>
      <c r="J12" s="253">
        <f t="shared" si="4"/>
        <v>5907975</v>
      </c>
      <c r="K12" s="197"/>
      <c r="M12"/>
    </row>
    <row r="13" spans="1:13" s="184" customFormat="1" ht="34.5" customHeight="1" x14ac:dyDescent="0.25">
      <c r="A13" s="36">
        <v>5</v>
      </c>
      <c r="B13" s="250" t="s">
        <v>392</v>
      </c>
      <c r="C13" s="196" t="s">
        <v>173</v>
      </c>
      <c r="D13" s="251">
        <v>3042399</v>
      </c>
      <c r="E13" s="309">
        <v>3042399</v>
      </c>
      <c r="F13" s="251">
        <f>'RO 2025 Januari'!E25</f>
        <v>0</v>
      </c>
      <c r="G13" s="252">
        <f t="shared" si="2"/>
        <v>0</v>
      </c>
      <c r="H13" s="252">
        <f t="shared" si="3"/>
        <v>0</v>
      </c>
      <c r="I13" s="253">
        <f t="shared" si="1"/>
        <v>3042399</v>
      </c>
      <c r="J13" s="253">
        <f t="shared" si="4"/>
        <v>3042399</v>
      </c>
      <c r="K13" s="197"/>
      <c r="M13"/>
    </row>
    <row r="14" spans="1:13" s="184" customFormat="1" ht="34.5" customHeight="1" x14ac:dyDescent="0.25">
      <c r="A14" s="199">
        <v>6</v>
      </c>
      <c r="B14" s="250" t="s">
        <v>393</v>
      </c>
      <c r="C14" s="200" t="s">
        <v>9</v>
      </c>
      <c r="D14" s="251">
        <v>5436140</v>
      </c>
      <c r="E14" s="309">
        <v>5436140</v>
      </c>
      <c r="F14" s="251">
        <f>'RO 2025 Januari'!E27</f>
        <v>0</v>
      </c>
      <c r="G14" s="252">
        <f t="shared" si="2"/>
        <v>0</v>
      </c>
      <c r="H14" s="252">
        <f t="shared" si="3"/>
        <v>0</v>
      </c>
      <c r="I14" s="253">
        <f t="shared" si="1"/>
        <v>5436140</v>
      </c>
      <c r="J14" s="253">
        <f t="shared" si="4"/>
        <v>5436140</v>
      </c>
      <c r="K14" s="254"/>
      <c r="M14"/>
    </row>
    <row r="15" spans="1:13" s="184" customFormat="1" ht="34.5" customHeight="1" x14ac:dyDescent="0.25">
      <c r="A15" s="255">
        <v>7</v>
      </c>
      <c r="B15" s="256" t="s">
        <v>394</v>
      </c>
      <c r="C15" s="257" t="s">
        <v>385</v>
      </c>
      <c r="D15" s="258">
        <v>50000000</v>
      </c>
      <c r="E15" s="310">
        <v>49475000</v>
      </c>
      <c r="F15" s="251">
        <f>'RO 2025 Januari'!E30</f>
        <v>0</v>
      </c>
      <c r="G15" s="252">
        <f t="shared" si="2"/>
        <v>0</v>
      </c>
      <c r="H15" s="252">
        <f t="shared" si="3"/>
        <v>0</v>
      </c>
      <c r="I15" s="253">
        <f t="shared" si="1"/>
        <v>50000000</v>
      </c>
      <c r="J15" s="253">
        <f t="shared" si="4"/>
        <v>49475000</v>
      </c>
      <c r="K15" s="259"/>
      <c r="M15"/>
    </row>
    <row r="16" spans="1:13" s="184" customFormat="1" ht="34.5" customHeight="1" x14ac:dyDescent="0.25">
      <c r="A16" s="260" t="s">
        <v>26</v>
      </c>
      <c r="B16" s="246" t="s">
        <v>395</v>
      </c>
      <c r="C16" s="261" t="s">
        <v>174</v>
      </c>
      <c r="D16" s="247">
        <f>SUM(D17:D21)</f>
        <v>13161856560</v>
      </c>
      <c r="E16" s="247">
        <f>SUM(E17:E21)</f>
        <v>13161856560</v>
      </c>
      <c r="F16" s="247">
        <f>SUM(F17:F21)</f>
        <v>4361647439</v>
      </c>
      <c r="G16" s="248">
        <f>F16/D16*100</f>
        <v>33.138542568951991</v>
      </c>
      <c r="H16" s="248">
        <f>F16/E16*100</f>
        <v>33.138542568951991</v>
      </c>
      <c r="I16" s="262">
        <f>SUM(I17:I21)</f>
        <v>8800209121</v>
      </c>
      <c r="J16" s="262">
        <f>SUM(J17:J21)</f>
        <v>8800209121</v>
      </c>
      <c r="K16" s="263"/>
      <c r="M16"/>
    </row>
    <row r="17" spans="1:13" s="184" customFormat="1" ht="34.5" customHeight="1" x14ac:dyDescent="0.25">
      <c r="A17" s="36">
        <v>7</v>
      </c>
      <c r="B17" s="250" t="s">
        <v>396</v>
      </c>
      <c r="C17" s="196" t="s">
        <v>10</v>
      </c>
      <c r="D17" s="251">
        <v>12823756560</v>
      </c>
      <c r="E17" s="309">
        <v>12823756560</v>
      </c>
      <c r="F17" s="251">
        <v>4261027439</v>
      </c>
      <c r="G17" s="252">
        <f t="shared" ref="G17:G21" si="5">F17/D17*100</f>
        <v>33.227607051517516</v>
      </c>
      <c r="H17" s="252">
        <f t="shared" ref="H17:H21" si="6">F17/E17*100</f>
        <v>33.227607051517516</v>
      </c>
      <c r="I17" s="253">
        <f t="shared" ref="I17:I21" si="7">D17-F17</f>
        <v>8562729121</v>
      </c>
      <c r="J17" s="253">
        <f t="shared" ref="J17:J21" si="8">E17-F17</f>
        <v>8562729121</v>
      </c>
      <c r="K17" s="197"/>
      <c r="M17" s="205"/>
    </row>
    <row r="18" spans="1:13" s="184" customFormat="1" ht="34.5" customHeight="1" x14ac:dyDescent="0.25">
      <c r="A18" s="195">
        <v>8</v>
      </c>
      <c r="B18" s="250" t="s">
        <v>397</v>
      </c>
      <c r="C18" s="196" t="s">
        <v>11</v>
      </c>
      <c r="D18" s="251">
        <v>335405400</v>
      </c>
      <c r="E18" s="309">
        <v>335405400</v>
      </c>
      <c r="F18" s="251">
        <v>100620000</v>
      </c>
      <c r="G18" s="252">
        <f t="shared" si="5"/>
        <v>29.999517002409622</v>
      </c>
      <c r="H18" s="252">
        <f t="shared" si="6"/>
        <v>29.999517002409622</v>
      </c>
      <c r="I18" s="253">
        <f t="shared" si="7"/>
        <v>234785400</v>
      </c>
      <c r="J18" s="253">
        <f t="shared" si="8"/>
        <v>234785400</v>
      </c>
      <c r="K18" s="197"/>
      <c r="M18" s="205"/>
    </row>
    <row r="19" spans="1:13" s="184" customFormat="1" ht="34.5" customHeight="1" x14ac:dyDescent="0.25">
      <c r="A19" s="195">
        <v>9</v>
      </c>
      <c r="B19" s="250" t="s">
        <v>398</v>
      </c>
      <c r="C19" s="196" t="s">
        <v>12</v>
      </c>
      <c r="D19" s="251">
        <v>673400</v>
      </c>
      <c r="E19" s="309">
        <v>673400</v>
      </c>
      <c r="F19" s="251">
        <f>'RO 2025 Januari'!E66</f>
        <v>0</v>
      </c>
      <c r="G19" s="252">
        <f t="shared" si="5"/>
        <v>0</v>
      </c>
      <c r="H19" s="252">
        <f t="shared" si="6"/>
        <v>0</v>
      </c>
      <c r="I19" s="253">
        <f t="shared" si="7"/>
        <v>673400</v>
      </c>
      <c r="J19" s="253">
        <f t="shared" si="8"/>
        <v>673400</v>
      </c>
      <c r="K19" s="197"/>
      <c r="M19" s="205"/>
    </row>
    <row r="20" spans="1:13" ht="34.5" customHeight="1" x14ac:dyDescent="0.25">
      <c r="A20" s="195">
        <v>10</v>
      </c>
      <c r="B20" s="250" t="s">
        <v>399</v>
      </c>
      <c r="C20" s="196" t="s">
        <v>175</v>
      </c>
      <c r="D20" s="251">
        <v>785800</v>
      </c>
      <c r="E20" s="309">
        <v>785800</v>
      </c>
      <c r="F20" s="251">
        <f>'RO 2025 Januari'!E69</f>
        <v>0</v>
      </c>
      <c r="G20" s="252">
        <f t="shared" si="5"/>
        <v>0</v>
      </c>
      <c r="H20" s="252">
        <f t="shared" si="6"/>
        <v>0</v>
      </c>
      <c r="I20" s="253">
        <f t="shared" si="7"/>
        <v>785800</v>
      </c>
      <c r="J20" s="253">
        <f t="shared" si="8"/>
        <v>785800</v>
      </c>
      <c r="K20" s="206"/>
    </row>
    <row r="21" spans="1:13" s="207" customFormat="1" ht="34.5" customHeight="1" x14ac:dyDescent="0.25">
      <c r="A21" s="199">
        <v>11</v>
      </c>
      <c r="B21" s="250" t="s">
        <v>400</v>
      </c>
      <c r="C21" s="200" t="s">
        <v>13</v>
      </c>
      <c r="D21" s="251">
        <v>1235400</v>
      </c>
      <c r="E21" s="309">
        <v>1235400</v>
      </c>
      <c r="F21" s="251">
        <f>'RO 2025 Januari'!E72</f>
        <v>0</v>
      </c>
      <c r="G21" s="252">
        <f t="shared" si="5"/>
        <v>0</v>
      </c>
      <c r="H21" s="252">
        <f t="shared" si="6"/>
        <v>0</v>
      </c>
      <c r="I21" s="253">
        <f t="shared" si="7"/>
        <v>1235400</v>
      </c>
      <c r="J21" s="253">
        <f t="shared" si="8"/>
        <v>1235400</v>
      </c>
      <c r="K21" s="201"/>
      <c r="L21" s="208"/>
    </row>
    <row r="22" spans="1:13" ht="34.5" customHeight="1" x14ac:dyDescent="0.25">
      <c r="A22" s="202" t="s">
        <v>44</v>
      </c>
      <c r="B22" s="246" t="s">
        <v>401</v>
      </c>
      <c r="C22" s="203" t="s">
        <v>176</v>
      </c>
      <c r="D22" s="247">
        <f>D23</f>
        <v>157959400</v>
      </c>
      <c r="E22" s="247">
        <f>E23</f>
        <v>21560650</v>
      </c>
      <c r="F22" s="247">
        <f>F23</f>
        <v>0</v>
      </c>
      <c r="G22" s="248">
        <f>F22/D22*100</f>
        <v>0</v>
      </c>
      <c r="H22" s="248">
        <f>F22/E22*100</f>
        <v>0</v>
      </c>
      <c r="I22" s="249">
        <f>I23</f>
        <v>157959400</v>
      </c>
      <c r="J22" s="249">
        <f>J23</f>
        <v>21560650</v>
      </c>
      <c r="K22" s="204"/>
    </row>
    <row r="23" spans="1:13" ht="34.5" customHeight="1" x14ac:dyDescent="0.25">
      <c r="A23" s="209">
        <v>12</v>
      </c>
      <c r="B23" s="250" t="s">
        <v>402</v>
      </c>
      <c r="C23" s="200" t="s">
        <v>164</v>
      </c>
      <c r="D23" s="251">
        <v>157959400</v>
      </c>
      <c r="E23" s="309">
        <v>21560650</v>
      </c>
      <c r="F23" s="251">
        <f>'RO 2025 Januari'!E76</f>
        <v>0</v>
      </c>
      <c r="G23" s="252">
        <f>F23/D23*100</f>
        <v>0</v>
      </c>
      <c r="H23" s="252">
        <f>F23/E23*100</f>
        <v>0</v>
      </c>
      <c r="I23" s="253">
        <f>D23-F23</f>
        <v>157959400</v>
      </c>
      <c r="J23" s="253">
        <f>E23-F23</f>
        <v>21560650</v>
      </c>
      <c r="K23" s="201"/>
    </row>
    <row r="24" spans="1:13" ht="34.5" customHeight="1" x14ac:dyDescent="0.25">
      <c r="A24" s="202" t="s">
        <v>113</v>
      </c>
      <c r="B24" s="264" t="s">
        <v>404</v>
      </c>
      <c r="C24" s="203" t="s">
        <v>177</v>
      </c>
      <c r="D24" s="247">
        <f>SUM(D25:D32)</f>
        <v>1088922526</v>
      </c>
      <c r="E24" s="247">
        <f>SUM(E25:E32)</f>
        <v>792852436</v>
      </c>
      <c r="F24" s="247">
        <f>SUM(F25:F32)</f>
        <v>128302540</v>
      </c>
      <c r="G24" s="248">
        <f>F24/D24*100</f>
        <v>11.782522349987643</v>
      </c>
      <c r="H24" s="248">
        <f>F24/E24*100</f>
        <v>16.182398410389698</v>
      </c>
      <c r="I24" s="249">
        <f>SUM(I25:I32)</f>
        <v>960619986</v>
      </c>
      <c r="J24" s="249">
        <f>SUM(J25:J32)</f>
        <v>664549896</v>
      </c>
      <c r="K24" s="204"/>
    </row>
    <row r="25" spans="1:13" ht="34.5" customHeight="1" x14ac:dyDescent="0.25">
      <c r="A25" s="195">
        <v>13</v>
      </c>
      <c r="B25" s="265" t="s">
        <v>403</v>
      </c>
      <c r="C25" s="196" t="s">
        <v>14</v>
      </c>
      <c r="D25" s="251">
        <v>73326067</v>
      </c>
      <c r="E25" s="309">
        <v>73326067</v>
      </c>
      <c r="F25" s="251">
        <v>10255900</v>
      </c>
      <c r="G25" s="252">
        <f t="shared" ref="G25:G32" si="9">F25/D25*100</f>
        <v>13.986704073464079</v>
      </c>
      <c r="H25" s="252">
        <f t="shared" ref="H25:H32" si="10">F25/E25*100</f>
        <v>13.986704073464079</v>
      </c>
      <c r="I25" s="253">
        <f t="shared" ref="I25:I32" si="11">D25-F25</f>
        <v>63070167</v>
      </c>
      <c r="J25" s="253">
        <f t="shared" ref="J25:J32" si="12">E25-F25</f>
        <v>63070167</v>
      </c>
      <c r="K25" s="197"/>
    </row>
    <row r="26" spans="1:13" ht="34.5" customHeight="1" x14ac:dyDescent="0.25">
      <c r="A26" s="36">
        <v>14</v>
      </c>
      <c r="B26" s="265" t="s">
        <v>405</v>
      </c>
      <c r="C26" s="196" t="s">
        <v>15</v>
      </c>
      <c r="D26" s="251">
        <v>194949464</v>
      </c>
      <c r="E26" s="309">
        <v>189399464</v>
      </c>
      <c r="F26" s="251">
        <v>53353500</v>
      </c>
      <c r="G26" s="252">
        <f t="shared" si="9"/>
        <v>27.367861857778692</v>
      </c>
      <c r="H26" s="252">
        <f t="shared" si="10"/>
        <v>28.169826288420751</v>
      </c>
      <c r="I26" s="253">
        <f t="shared" si="11"/>
        <v>141595964</v>
      </c>
      <c r="J26" s="253">
        <f t="shared" si="12"/>
        <v>136045964</v>
      </c>
      <c r="K26" s="197"/>
    </row>
    <row r="27" spans="1:13" ht="34.5" customHeight="1" x14ac:dyDescent="0.25">
      <c r="A27" s="109">
        <v>15</v>
      </c>
      <c r="B27" s="265" t="s">
        <v>406</v>
      </c>
      <c r="C27" s="210" t="s">
        <v>16</v>
      </c>
      <c r="D27" s="251">
        <v>95449188</v>
      </c>
      <c r="E27" s="309">
        <v>88332598</v>
      </c>
      <c r="F27" s="251">
        <v>22489850</v>
      </c>
      <c r="G27" s="252">
        <f t="shared" si="9"/>
        <v>23.562117678780041</v>
      </c>
      <c r="H27" s="252">
        <f t="shared" si="10"/>
        <v>25.460419493152457</v>
      </c>
      <c r="I27" s="253">
        <f t="shared" si="11"/>
        <v>72959338</v>
      </c>
      <c r="J27" s="253">
        <f t="shared" si="12"/>
        <v>65842748</v>
      </c>
      <c r="K27" s="211"/>
      <c r="L27" s="212"/>
    </row>
    <row r="28" spans="1:13" ht="34.5" customHeight="1" x14ac:dyDescent="0.25">
      <c r="A28" s="36">
        <v>16</v>
      </c>
      <c r="B28" s="265" t="s">
        <v>407</v>
      </c>
      <c r="C28" s="196" t="s">
        <v>17</v>
      </c>
      <c r="D28" s="251">
        <v>85260669</v>
      </c>
      <c r="E28" s="309">
        <v>85260669</v>
      </c>
      <c r="F28" s="251">
        <v>6565000</v>
      </c>
      <c r="G28" s="252">
        <f t="shared" si="9"/>
        <v>7.6999161242800014</v>
      </c>
      <c r="H28" s="252">
        <f t="shared" si="10"/>
        <v>7.6999161242800014</v>
      </c>
      <c r="I28" s="253">
        <f t="shared" si="11"/>
        <v>78695669</v>
      </c>
      <c r="J28" s="253">
        <f t="shared" si="12"/>
        <v>78695669</v>
      </c>
      <c r="K28" s="197"/>
      <c r="L28" s="212"/>
    </row>
    <row r="29" spans="1:13" ht="34.5" customHeight="1" x14ac:dyDescent="0.25">
      <c r="A29" s="36">
        <v>17</v>
      </c>
      <c r="B29" s="265" t="s">
        <v>408</v>
      </c>
      <c r="C29" s="196" t="s">
        <v>178</v>
      </c>
      <c r="D29" s="251">
        <v>995404</v>
      </c>
      <c r="E29" s="309">
        <v>995404</v>
      </c>
      <c r="F29" s="251">
        <f>'RO 2025 Januari'!E99</f>
        <v>0</v>
      </c>
      <c r="G29" s="252">
        <f t="shared" si="9"/>
        <v>0</v>
      </c>
      <c r="H29" s="252">
        <f t="shared" si="10"/>
        <v>0</v>
      </c>
      <c r="I29" s="253">
        <f t="shared" si="11"/>
        <v>995404</v>
      </c>
      <c r="J29" s="253">
        <f t="shared" si="12"/>
        <v>995404</v>
      </c>
      <c r="K29" s="197"/>
      <c r="L29" s="212"/>
    </row>
    <row r="30" spans="1:13" ht="34.5" customHeight="1" x14ac:dyDescent="0.25">
      <c r="A30" s="36">
        <v>18</v>
      </c>
      <c r="B30" s="265" t="s">
        <v>409</v>
      </c>
      <c r="C30" s="196" t="s">
        <v>18</v>
      </c>
      <c r="D30" s="251">
        <v>85750000</v>
      </c>
      <c r="E30" s="309">
        <v>85750000</v>
      </c>
      <c r="F30" s="251">
        <v>14650000</v>
      </c>
      <c r="G30" s="252">
        <f t="shared" si="9"/>
        <v>17.084548104956269</v>
      </c>
      <c r="H30" s="252">
        <f t="shared" si="10"/>
        <v>17.084548104956269</v>
      </c>
      <c r="I30" s="253">
        <f t="shared" si="11"/>
        <v>71100000</v>
      </c>
      <c r="J30" s="253">
        <f t="shared" si="12"/>
        <v>71100000</v>
      </c>
      <c r="K30" s="197"/>
      <c r="L30" s="212"/>
    </row>
    <row r="31" spans="1:13" ht="34.5" customHeight="1" x14ac:dyDescent="0.25">
      <c r="A31" s="36">
        <v>19</v>
      </c>
      <c r="B31" s="265" t="s">
        <v>410</v>
      </c>
      <c r="C31" s="196" t="s">
        <v>19</v>
      </c>
      <c r="D31" s="251">
        <v>355100000</v>
      </c>
      <c r="E31" s="309">
        <v>71696500</v>
      </c>
      <c r="F31" s="251">
        <v>20988290</v>
      </c>
      <c r="G31" s="252">
        <f t="shared" si="9"/>
        <v>5.9105294283300474</v>
      </c>
      <c r="H31" s="252">
        <f t="shared" si="10"/>
        <v>29.273799976288938</v>
      </c>
      <c r="I31" s="253">
        <f t="shared" si="11"/>
        <v>334111710</v>
      </c>
      <c r="J31" s="253">
        <f t="shared" si="12"/>
        <v>50708210</v>
      </c>
      <c r="K31" s="197"/>
      <c r="L31" s="212"/>
    </row>
    <row r="32" spans="1:13" ht="34.5" customHeight="1" x14ac:dyDescent="0.25">
      <c r="A32" s="209">
        <v>20</v>
      </c>
      <c r="B32" s="265" t="s">
        <v>411</v>
      </c>
      <c r="C32" s="200" t="s">
        <v>20</v>
      </c>
      <c r="D32" s="251">
        <v>198091734</v>
      </c>
      <c r="E32" s="309">
        <v>198091734</v>
      </c>
      <c r="F32" s="251">
        <f>'RO 2025 Januari'!E107</f>
        <v>0</v>
      </c>
      <c r="G32" s="252">
        <f t="shared" si="9"/>
        <v>0</v>
      </c>
      <c r="H32" s="252">
        <f t="shared" si="10"/>
        <v>0</v>
      </c>
      <c r="I32" s="253">
        <f t="shared" si="11"/>
        <v>198091734</v>
      </c>
      <c r="J32" s="253">
        <f t="shared" si="12"/>
        <v>198091734</v>
      </c>
      <c r="K32" s="201"/>
      <c r="L32" s="212"/>
    </row>
    <row r="33" spans="1:13" ht="34.5" customHeight="1" x14ac:dyDescent="0.25">
      <c r="A33" s="202" t="s">
        <v>114</v>
      </c>
      <c r="B33" s="266" t="s">
        <v>412</v>
      </c>
      <c r="C33" s="203" t="s">
        <v>179</v>
      </c>
      <c r="D33" s="247">
        <f>D34</f>
        <v>182340788</v>
      </c>
      <c r="E33" s="247">
        <f>E34</f>
        <v>182340788</v>
      </c>
      <c r="F33" s="247">
        <f>F34</f>
        <v>0</v>
      </c>
      <c r="G33" s="248">
        <f>F33/D33*100</f>
        <v>0</v>
      </c>
      <c r="H33" s="248">
        <f>F33/E33*100</f>
        <v>0</v>
      </c>
      <c r="I33" s="249">
        <f>I34</f>
        <v>182340788</v>
      </c>
      <c r="J33" s="249">
        <f>J34</f>
        <v>182340788</v>
      </c>
      <c r="K33" s="213"/>
      <c r="L33" s="212"/>
    </row>
    <row r="34" spans="1:13" ht="34.5" customHeight="1" x14ac:dyDescent="0.25">
      <c r="A34" s="195">
        <v>21</v>
      </c>
      <c r="B34" s="267" t="s">
        <v>413</v>
      </c>
      <c r="C34" s="214" t="s">
        <v>21</v>
      </c>
      <c r="D34" s="268">
        <v>182340788</v>
      </c>
      <c r="E34" s="268">
        <v>182340788</v>
      </c>
      <c r="F34" s="268">
        <f>'RO 2025 Januari'!E112</f>
        <v>0</v>
      </c>
      <c r="G34" s="252">
        <f>F34/D34*100</f>
        <v>0</v>
      </c>
      <c r="H34" s="252">
        <f>F34/E34*100</f>
        <v>0</v>
      </c>
      <c r="I34" s="253">
        <f>D34-F34</f>
        <v>182340788</v>
      </c>
      <c r="J34" s="253">
        <f>E34-F34</f>
        <v>182340788</v>
      </c>
      <c r="K34" s="197"/>
      <c r="L34" s="212"/>
    </row>
    <row r="35" spans="1:13" ht="34.5" customHeight="1" x14ac:dyDescent="0.25">
      <c r="A35" s="215" t="s">
        <v>115</v>
      </c>
      <c r="B35" s="269" t="s">
        <v>414</v>
      </c>
      <c r="C35" s="217" t="s">
        <v>180</v>
      </c>
      <c r="D35" s="270">
        <f>SUM(D36:D38)</f>
        <v>2383470223</v>
      </c>
      <c r="E35" s="270">
        <f>SUM(E36:E38)</f>
        <v>2383470223</v>
      </c>
      <c r="F35" s="270">
        <f>SUM(F36:F38)</f>
        <v>666427810</v>
      </c>
      <c r="G35" s="248">
        <f>F35/D35*100</f>
        <v>27.960400074190478</v>
      </c>
      <c r="H35" s="248">
        <f>F35/E35*100</f>
        <v>27.960400074190478</v>
      </c>
      <c r="I35" s="271">
        <f>SUM(I36:I38)</f>
        <v>1717042413</v>
      </c>
      <c r="J35" s="271">
        <f>SUM(J36:J38)</f>
        <v>1717042413</v>
      </c>
      <c r="K35" s="218"/>
      <c r="L35" s="212"/>
      <c r="M35" s="205"/>
    </row>
    <row r="36" spans="1:13" ht="34.5" customHeight="1" x14ac:dyDescent="0.25">
      <c r="A36" s="219">
        <v>22</v>
      </c>
      <c r="B36" s="272" t="s">
        <v>415</v>
      </c>
      <c r="C36" s="210" t="s">
        <v>22</v>
      </c>
      <c r="D36" s="251">
        <v>654116904</v>
      </c>
      <c r="E36" s="309">
        <v>654116904</v>
      </c>
      <c r="F36" s="251">
        <v>145369508</v>
      </c>
      <c r="G36" s="252">
        <f t="shared" ref="G36:G38" si="13">F36/D36*100</f>
        <v>22.223780965000103</v>
      </c>
      <c r="H36" s="252">
        <f t="shared" ref="H36:H38" si="14">F36/E36*100</f>
        <v>22.223780965000103</v>
      </c>
      <c r="I36" s="253">
        <f t="shared" ref="I36:I38" si="15">D36-F36</f>
        <v>508747396</v>
      </c>
      <c r="J36" s="253">
        <f t="shared" ref="J36:J38" si="16">E36-F36</f>
        <v>508747396</v>
      </c>
      <c r="K36" s="211"/>
      <c r="L36" s="212"/>
      <c r="M36" s="205"/>
    </row>
    <row r="37" spans="1:13" ht="34.5" customHeight="1" x14ac:dyDescent="0.25">
      <c r="A37" s="195">
        <v>23</v>
      </c>
      <c r="B37" s="272" t="s">
        <v>416</v>
      </c>
      <c r="C37" s="196" t="s">
        <v>23</v>
      </c>
      <c r="D37" s="251">
        <v>248734007</v>
      </c>
      <c r="E37" s="309">
        <v>248734007</v>
      </c>
      <c r="F37" s="251">
        <v>43781150</v>
      </c>
      <c r="G37" s="252">
        <f t="shared" si="13"/>
        <v>17.601593979065356</v>
      </c>
      <c r="H37" s="252">
        <f t="shared" si="14"/>
        <v>17.601593979065356</v>
      </c>
      <c r="I37" s="253">
        <f t="shared" si="15"/>
        <v>204952857</v>
      </c>
      <c r="J37" s="253">
        <f t="shared" si="16"/>
        <v>204952857</v>
      </c>
      <c r="K37" s="273"/>
      <c r="L37" s="212"/>
      <c r="M37" s="205"/>
    </row>
    <row r="38" spans="1:13" ht="34.5" customHeight="1" x14ac:dyDescent="0.25">
      <c r="A38" s="195">
        <v>24</v>
      </c>
      <c r="B38" s="272" t="s">
        <v>417</v>
      </c>
      <c r="C38" s="196" t="s">
        <v>24</v>
      </c>
      <c r="D38" s="274">
        <v>1480619312</v>
      </c>
      <c r="E38" s="311">
        <v>1480619312</v>
      </c>
      <c r="F38" s="251">
        <v>477277152</v>
      </c>
      <c r="G38" s="252">
        <f t="shared" si="13"/>
        <v>32.234967363440688</v>
      </c>
      <c r="H38" s="252">
        <f t="shared" si="14"/>
        <v>32.234967363440688</v>
      </c>
      <c r="I38" s="253">
        <f t="shared" si="15"/>
        <v>1003342160</v>
      </c>
      <c r="J38" s="253">
        <f t="shared" si="16"/>
        <v>1003342160</v>
      </c>
      <c r="K38" s="275"/>
      <c r="L38" s="212"/>
    </row>
    <row r="39" spans="1:13" ht="34.5" customHeight="1" x14ac:dyDescent="0.25">
      <c r="A39" s="215" t="s">
        <v>116</v>
      </c>
      <c r="B39" s="269" t="s">
        <v>418</v>
      </c>
      <c r="C39" s="217" t="s">
        <v>181</v>
      </c>
      <c r="D39" s="276">
        <f>SUM(D40:D43)</f>
        <v>1026784786</v>
      </c>
      <c r="E39" s="276">
        <f>SUM(E40:E43)</f>
        <v>977200513</v>
      </c>
      <c r="F39" s="276">
        <f>SUM(F40:F43)</f>
        <v>200245523</v>
      </c>
      <c r="G39" s="248">
        <f>F39/D39*100</f>
        <v>19.502190306119317</v>
      </c>
      <c r="H39" s="248">
        <f>F39/E39*100</f>
        <v>20.491753773772324</v>
      </c>
      <c r="I39" s="277">
        <f>SUM(I40:I43)</f>
        <v>826539263</v>
      </c>
      <c r="J39" s="277">
        <f>SUM(J40:J43)</f>
        <v>776954990</v>
      </c>
      <c r="K39" s="278"/>
      <c r="L39" s="212"/>
    </row>
    <row r="40" spans="1:13" ht="50.25" customHeight="1" x14ac:dyDescent="0.25">
      <c r="A40" s="219">
        <v>25</v>
      </c>
      <c r="B40" s="272" t="s">
        <v>419</v>
      </c>
      <c r="C40" s="210" t="s">
        <v>182</v>
      </c>
      <c r="D40" s="251">
        <v>43959999</v>
      </c>
      <c r="E40" s="309">
        <v>39910050</v>
      </c>
      <c r="F40" s="251">
        <v>11993283</v>
      </c>
      <c r="G40" s="252">
        <f t="shared" ref="G40:G43" si="17">F40/D40*100</f>
        <v>27.282264041907734</v>
      </c>
      <c r="H40" s="252">
        <f t="shared" ref="H40:H45" si="18">F40/E40*100</f>
        <v>30.050784200971936</v>
      </c>
      <c r="I40" s="253">
        <f t="shared" ref="I40:I43" si="19">D40-F40</f>
        <v>31966716</v>
      </c>
      <c r="J40" s="253">
        <f t="shared" ref="J40:J43" si="20">E40-F40</f>
        <v>27916767</v>
      </c>
      <c r="K40" s="211"/>
      <c r="L40" s="212"/>
    </row>
    <row r="41" spans="1:13" ht="34.5" customHeight="1" x14ac:dyDescent="0.25">
      <c r="A41" s="195">
        <v>26</v>
      </c>
      <c r="B41" s="272" t="s">
        <v>421</v>
      </c>
      <c r="C41" s="196" t="s">
        <v>183</v>
      </c>
      <c r="D41" s="251">
        <v>387108164</v>
      </c>
      <c r="E41" s="309">
        <v>341573840</v>
      </c>
      <c r="F41" s="251">
        <v>55446000</v>
      </c>
      <c r="G41" s="252">
        <f t="shared" si="17"/>
        <v>14.323128561039598</v>
      </c>
      <c r="H41" s="252">
        <f t="shared" si="18"/>
        <v>16.232507735369897</v>
      </c>
      <c r="I41" s="253">
        <f t="shared" si="19"/>
        <v>331662164</v>
      </c>
      <c r="J41" s="253">
        <f t="shared" si="20"/>
        <v>286127840</v>
      </c>
      <c r="K41" s="197"/>
      <c r="L41" s="212"/>
      <c r="M41" s="205"/>
    </row>
    <row r="42" spans="1:13" ht="34.5" customHeight="1" x14ac:dyDescent="0.25">
      <c r="A42" s="195">
        <v>27</v>
      </c>
      <c r="B42" s="272" t="s">
        <v>420</v>
      </c>
      <c r="C42" s="196" t="s">
        <v>25</v>
      </c>
      <c r="D42" s="251">
        <v>30269700</v>
      </c>
      <c r="E42" s="309">
        <v>30269700</v>
      </c>
      <c r="F42" s="251">
        <v>4991000</v>
      </c>
      <c r="G42" s="252">
        <f t="shared" si="17"/>
        <v>16.488435630349819</v>
      </c>
      <c r="H42" s="252">
        <f t="shared" si="18"/>
        <v>16.488435630349819</v>
      </c>
      <c r="I42" s="253">
        <f t="shared" si="19"/>
        <v>25278700</v>
      </c>
      <c r="J42" s="253">
        <f t="shared" si="20"/>
        <v>25278700</v>
      </c>
      <c r="K42" s="197"/>
      <c r="L42" s="212"/>
    </row>
    <row r="43" spans="1:13" ht="34.5" customHeight="1" x14ac:dyDescent="0.25">
      <c r="A43" s="195">
        <v>28</v>
      </c>
      <c r="B43" s="279" t="s">
        <v>422</v>
      </c>
      <c r="C43" s="196" t="s">
        <v>152</v>
      </c>
      <c r="D43" s="274">
        <v>565446923</v>
      </c>
      <c r="E43" s="312">
        <v>565446923</v>
      </c>
      <c r="F43" s="251">
        <v>127815240</v>
      </c>
      <c r="G43" s="252">
        <f t="shared" si="17"/>
        <v>22.604286061346205</v>
      </c>
      <c r="H43" s="252">
        <f t="shared" si="18"/>
        <v>22.604286061346205</v>
      </c>
      <c r="I43" s="253">
        <f t="shared" si="19"/>
        <v>437631683</v>
      </c>
      <c r="J43" s="253">
        <f t="shared" si="20"/>
        <v>437631683</v>
      </c>
      <c r="K43" s="280"/>
      <c r="L43" s="212"/>
      <c r="M43" s="205"/>
    </row>
    <row r="44" spans="1:13" ht="34.5" customHeight="1" x14ac:dyDescent="0.25">
      <c r="A44" s="220" t="s">
        <v>111</v>
      </c>
      <c r="B44" s="221" t="s">
        <v>142</v>
      </c>
      <c r="C44" s="222" t="s">
        <v>27</v>
      </c>
      <c r="D44" s="281">
        <f>D45+D51+D55+D60</f>
        <v>7617268130</v>
      </c>
      <c r="E44" s="281">
        <f>E45+E51+E55+E60</f>
        <v>5404104202</v>
      </c>
      <c r="F44" s="281">
        <f>F45+F51+F55+F60</f>
        <v>719331176</v>
      </c>
      <c r="G44" s="282">
        <f>F44/D44*100</f>
        <v>9.4434272723966721</v>
      </c>
      <c r="H44" s="282">
        <f t="shared" si="18"/>
        <v>13.310830974239604</v>
      </c>
      <c r="I44" s="283">
        <f>I45+I51+I55+I60</f>
        <v>6897936954</v>
      </c>
      <c r="J44" s="283">
        <f>J45+J51+J55+J60</f>
        <v>4684773026</v>
      </c>
      <c r="K44" s="223"/>
      <c r="L44" s="212"/>
    </row>
    <row r="45" spans="1:13" ht="34.5" customHeight="1" x14ac:dyDescent="0.25">
      <c r="A45" s="202" t="s">
        <v>118</v>
      </c>
      <c r="B45" s="202" t="s">
        <v>143</v>
      </c>
      <c r="C45" s="203" t="s">
        <v>184</v>
      </c>
      <c r="D45" s="276">
        <f>SUM(D46:D50)</f>
        <v>1692259933</v>
      </c>
      <c r="E45" s="276">
        <f>SUM(E46:E50)</f>
        <v>1267226686</v>
      </c>
      <c r="F45" s="276">
        <f>SUM(F46:F50)</f>
        <v>93395000</v>
      </c>
      <c r="G45" s="248">
        <f>F45/D45*100</f>
        <v>5.518951207125224</v>
      </c>
      <c r="H45" s="248">
        <f t="shared" si="18"/>
        <v>7.3700310316855182</v>
      </c>
      <c r="I45" s="277">
        <f>SUM(I46:I50)</f>
        <v>1598864933</v>
      </c>
      <c r="J45" s="277">
        <f>SUM(J46:J50)</f>
        <v>1173831686</v>
      </c>
      <c r="K45" s="224"/>
      <c r="L45" s="212"/>
    </row>
    <row r="46" spans="1:13" ht="34.5" customHeight="1" x14ac:dyDescent="0.25">
      <c r="A46" s="195">
        <v>29</v>
      </c>
      <c r="B46" s="195" t="s">
        <v>337</v>
      </c>
      <c r="C46" s="196" t="s">
        <v>28</v>
      </c>
      <c r="D46" s="284">
        <v>276073320</v>
      </c>
      <c r="E46" s="284">
        <v>145528458</v>
      </c>
      <c r="F46" s="284">
        <v>39560000</v>
      </c>
      <c r="G46" s="252">
        <f t="shared" ref="G46:G50" si="21">F46/D46*100</f>
        <v>14.329526663424049</v>
      </c>
      <c r="H46" s="252">
        <f t="shared" ref="H46:H50" si="22">F46/E46*100</f>
        <v>27.183686643611658</v>
      </c>
      <c r="I46" s="253">
        <f t="shared" ref="I46:I50" si="23">D46-F46</f>
        <v>236513320</v>
      </c>
      <c r="J46" s="253">
        <f t="shared" ref="J46:J50" si="24">E46-F46</f>
        <v>105968458</v>
      </c>
      <c r="K46" s="197"/>
      <c r="L46" s="212"/>
    </row>
    <row r="47" spans="1:13" ht="34.5" customHeight="1" x14ac:dyDescent="0.25">
      <c r="A47" s="195">
        <v>30</v>
      </c>
      <c r="B47" s="195" t="s">
        <v>338</v>
      </c>
      <c r="C47" s="38" t="s">
        <v>29</v>
      </c>
      <c r="D47" s="284">
        <v>518939289</v>
      </c>
      <c r="E47" s="284">
        <v>488425505</v>
      </c>
      <c r="F47" s="284">
        <v>30292000</v>
      </c>
      <c r="G47" s="252">
        <f t="shared" si="21"/>
        <v>5.8372916913600656</v>
      </c>
      <c r="H47" s="252">
        <f t="shared" si="22"/>
        <v>6.201969325905698</v>
      </c>
      <c r="I47" s="253">
        <f t="shared" si="23"/>
        <v>488647289</v>
      </c>
      <c r="J47" s="253">
        <f t="shared" si="24"/>
        <v>458133505</v>
      </c>
      <c r="K47" s="197"/>
      <c r="L47" s="212"/>
    </row>
    <row r="48" spans="1:13" ht="34.5" customHeight="1" x14ac:dyDescent="0.25">
      <c r="A48" s="195">
        <v>31</v>
      </c>
      <c r="B48" s="195" t="s">
        <v>339</v>
      </c>
      <c r="C48" s="38" t="s">
        <v>30</v>
      </c>
      <c r="D48" s="284">
        <v>440135405</v>
      </c>
      <c r="E48" s="284">
        <v>301751568</v>
      </c>
      <c r="F48" s="284">
        <v>23543000</v>
      </c>
      <c r="G48" s="252">
        <f t="shared" si="21"/>
        <v>5.3490357132255699</v>
      </c>
      <c r="H48" s="252">
        <f t="shared" si="22"/>
        <v>7.8021135585283856</v>
      </c>
      <c r="I48" s="253">
        <f t="shared" si="23"/>
        <v>416592405</v>
      </c>
      <c r="J48" s="253">
        <f t="shared" si="24"/>
        <v>278208568</v>
      </c>
      <c r="K48" s="197"/>
      <c r="L48" s="212"/>
    </row>
    <row r="49" spans="1:13" ht="34.5" customHeight="1" x14ac:dyDescent="0.25">
      <c r="A49" s="36">
        <v>32</v>
      </c>
      <c r="B49" s="36" t="s">
        <v>340</v>
      </c>
      <c r="C49" s="38" t="s">
        <v>31</v>
      </c>
      <c r="D49" s="284">
        <v>218256750</v>
      </c>
      <c r="E49" s="284">
        <v>121591088</v>
      </c>
      <c r="F49" s="284">
        <f>'RO 2025 Januari'!E206</f>
        <v>0</v>
      </c>
      <c r="G49" s="252">
        <f t="shared" si="21"/>
        <v>0</v>
      </c>
      <c r="H49" s="252">
        <f t="shared" si="22"/>
        <v>0</v>
      </c>
      <c r="I49" s="253">
        <f t="shared" si="23"/>
        <v>218256750</v>
      </c>
      <c r="J49" s="253">
        <f t="shared" si="24"/>
        <v>121591088</v>
      </c>
      <c r="K49" s="197"/>
      <c r="L49" s="212"/>
    </row>
    <row r="50" spans="1:13" ht="34.5" customHeight="1" x14ac:dyDescent="0.25">
      <c r="A50" s="199">
        <v>33</v>
      </c>
      <c r="B50" s="199" t="s">
        <v>341</v>
      </c>
      <c r="C50" s="225" t="s">
        <v>32</v>
      </c>
      <c r="D50" s="284">
        <v>238855169</v>
      </c>
      <c r="E50" s="284">
        <v>209930067</v>
      </c>
      <c r="F50" s="284">
        <f>'RO 2025 Januari'!E215</f>
        <v>0</v>
      </c>
      <c r="G50" s="252">
        <f t="shared" si="21"/>
        <v>0</v>
      </c>
      <c r="H50" s="252">
        <f t="shared" si="22"/>
        <v>0</v>
      </c>
      <c r="I50" s="253">
        <f t="shared" si="23"/>
        <v>238855169</v>
      </c>
      <c r="J50" s="253">
        <f t="shared" si="24"/>
        <v>209930067</v>
      </c>
      <c r="K50" s="201"/>
      <c r="L50" s="212"/>
    </row>
    <row r="51" spans="1:13" ht="34.5" customHeight="1" x14ac:dyDescent="0.25">
      <c r="A51" s="202" t="s">
        <v>119</v>
      </c>
      <c r="B51" s="202" t="s">
        <v>144</v>
      </c>
      <c r="C51" s="203" t="s">
        <v>185</v>
      </c>
      <c r="D51" s="276">
        <f>SUM(D52:D54)</f>
        <v>2464906700</v>
      </c>
      <c r="E51" s="276">
        <f>SUM(E52:E54)</f>
        <v>1864596521</v>
      </c>
      <c r="F51" s="276">
        <f>SUM(F52:F54)</f>
        <v>125514450</v>
      </c>
      <c r="G51" s="248">
        <f>F51/D51*100</f>
        <v>5.0920568311977084</v>
      </c>
      <c r="H51" s="248">
        <f>F51/E51*100</f>
        <v>6.7314536193967296</v>
      </c>
      <c r="I51" s="277">
        <f>SUM(I52:I54)</f>
        <v>2339392250</v>
      </c>
      <c r="J51" s="277">
        <f>SUM(J52:J54)</f>
        <v>1739082071</v>
      </c>
      <c r="K51" s="204"/>
      <c r="L51" s="212"/>
    </row>
    <row r="52" spans="1:13" ht="34.5" customHeight="1" x14ac:dyDescent="0.25">
      <c r="A52" s="195">
        <v>34</v>
      </c>
      <c r="B52" s="195" t="s">
        <v>342</v>
      </c>
      <c r="C52" s="196" t="s">
        <v>33</v>
      </c>
      <c r="D52" s="251">
        <v>509698900</v>
      </c>
      <c r="E52" s="251">
        <v>372219000</v>
      </c>
      <c r="F52" s="251">
        <v>71090000</v>
      </c>
      <c r="G52" s="252">
        <f t="shared" ref="G52:G54" si="25">F52/D52*100</f>
        <v>13.947450151452163</v>
      </c>
      <c r="H52" s="252">
        <f t="shared" ref="H52:H54" si="26">F52/E52*100</f>
        <v>19.098971304527712</v>
      </c>
      <c r="I52" s="253">
        <f t="shared" ref="I52:I54" si="27">D52-F52</f>
        <v>438608900</v>
      </c>
      <c r="J52" s="253">
        <f t="shared" ref="J52:J54" si="28">E52-F52</f>
        <v>301129000</v>
      </c>
      <c r="K52" s="197"/>
      <c r="L52" s="212"/>
      <c r="M52" s="184"/>
    </row>
    <row r="53" spans="1:13" ht="34.5" customHeight="1" x14ac:dyDescent="0.25">
      <c r="A53" s="195">
        <v>35</v>
      </c>
      <c r="B53" s="195" t="s">
        <v>343</v>
      </c>
      <c r="C53" s="38" t="s">
        <v>34</v>
      </c>
      <c r="D53" s="251">
        <v>333160800</v>
      </c>
      <c r="E53" s="251">
        <v>140870581</v>
      </c>
      <c r="F53" s="251">
        <v>41237000</v>
      </c>
      <c r="G53" s="252">
        <f t="shared" si="25"/>
        <v>12.377506597414822</v>
      </c>
      <c r="H53" s="252">
        <f t="shared" si="26"/>
        <v>29.272967930756245</v>
      </c>
      <c r="I53" s="253">
        <f t="shared" si="27"/>
        <v>291923800</v>
      </c>
      <c r="J53" s="253">
        <f t="shared" si="28"/>
        <v>99633581</v>
      </c>
      <c r="K53" s="197"/>
      <c r="L53" s="212"/>
    </row>
    <row r="54" spans="1:13" ht="34.5" customHeight="1" x14ac:dyDescent="0.25">
      <c r="A54" s="209">
        <v>36</v>
      </c>
      <c r="B54" s="209" t="s">
        <v>344</v>
      </c>
      <c r="C54" s="225" t="s">
        <v>35</v>
      </c>
      <c r="D54" s="251">
        <v>1622047000</v>
      </c>
      <c r="E54" s="251">
        <v>1351506940</v>
      </c>
      <c r="F54" s="251">
        <v>13187450</v>
      </c>
      <c r="G54" s="252">
        <f t="shared" si="25"/>
        <v>0.81301281652134616</v>
      </c>
      <c r="H54" s="252">
        <f t="shared" si="26"/>
        <v>0.9757589554072138</v>
      </c>
      <c r="I54" s="253">
        <f t="shared" si="27"/>
        <v>1608859550</v>
      </c>
      <c r="J54" s="253">
        <f t="shared" si="28"/>
        <v>1338319490</v>
      </c>
      <c r="K54" s="226"/>
      <c r="L54" s="212"/>
    </row>
    <row r="55" spans="1:13" ht="34.5" customHeight="1" x14ac:dyDescent="0.25">
      <c r="A55" s="91" t="s">
        <v>117</v>
      </c>
      <c r="B55" s="91" t="s">
        <v>141</v>
      </c>
      <c r="C55" s="93" t="s">
        <v>186</v>
      </c>
      <c r="D55" s="276">
        <f>SUM(D56:D59)</f>
        <v>1540353297</v>
      </c>
      <c r="E55" s="276">
        <f>SUM(E56:E59)</f>
        <v>1153433735</v>
      </c>
      <c r="F55" s="276">
        <f>SUM(F56:F59)</f>
        <v>419399726</v>
      </c>
      <c r="G55" s="248">
        <f>F55/D55*100</f>
        <v>27.227502081296873</v>
      </c>
      <c r="H55" s="248">
        <f>F55/E55*100</f>
        <v>36.360972743700792</v>
      </c>
      <c r="I55" s="277">
        <f>SUM(I56:I59)</f>
        <v>1120953571</v>
      </c>
      <c r="J55" s="277">
        <f>SUM(J56:J59)</f>
        <v>734034009</v>
      </c>
      <c r="K55" s="227"/>
      <c r="L55" s="212"/>
    </row>
    <row r="56" spans="1:13" ht="34.5" customHeight="1" x14ac:dyDescent="0.25">
      <c r="A56" s="195">
        <v>37</v>
      </c>
      <c r="B56" s="195" t="s">
        <v>345</v>
      </c>
      <c r="C56" s="196" t="s">
        <v>36</v>
      </c>
      <c r="D56" s="251">
        <v>445738906</v>
      </c>
      <c r="E56" s="251">
        <v>373924956</v>
      </c>
      <c r="F56" s="251">
        <v>4199000</v>
      </c>
      <c r="G56" s="252">
        <f t="shared" ref="G56:G59" si="29">F56/D56*100</f>
        <v>0.9420312975776004</v>
      </c>
      <c r="H56" s="252">
        <f t="shared" ref="H56:H59" si="30">F56/E56*100</f>
        <v>1.1229525958679261</v>
      </c>
      <c r="I56" s="253">
        <f t="shared" ref="I56:I59" si="31">D56-F56</f>
        <v>441539906</v>
      </c>
      <c r="J56" s="253">
        <f t="shared" ref="J56:J59" si="32">E56-F56</f>
        <v>369725956</v>
      </c>
      <c r="K56" s="197"/>
      <c r="L56" s="212"/>
    </row>
    <row r="57" spans="1:13" ht="34.5" customHeight="1" x14ac:dyDescent="0.25">
      <c r="A57" s="195">
        <v>38</v>
      </c>
      <c r="B57" s="195" t="s">
        <v>346</v>
      </c>
      <c r="C57" s="196" t="s">
        <v>37</v>
      </c>
      <c r="D57" s="251">
        <v>742777191</v>
      </c>
      <c r="E57" s="251">
        <v>621292409</v>
      </c>
      <c r="F57" s="251">
        <v>374370450</v>
      </c>
      <c r="G57" s="252">
        <f t="shared" si="29"/>
        <v>50.401446697089</v>
      </c>
      <c r="H57" s="252">
        <f t="shared" si="30"/>
        <v>60.256723658118929</v>
      </c>
      <c r="I57" s="253">
        <f t="shared" si="31"/>
        <v>368406741</v>
      </c>
      <c r="J57" s="253">
        <f t="shared" si="32"/>
        <v>246921959</v>
      </c>
      <c r="K57" s="197"/>
      <c r="L57" s="212"/>
      <c r="M57" s="205"/>
    </row>
    <row r="58" spans="1:13" ht="34.5" customHeight="1" x14ac:dyDescent="0.25">
      <c r="A58" s="195">
        <v>39</v>
      </c>
      <c r="B58" s="195" t="s">
        <v>347</v>
      </c>
      <c r="C58" s="38" t="s">
        <v>38</v>
      </c>
      <c r="D58" s="251">
        <v>296957500</v>
      </c>
      <c r="E58" s="251">
        <v>126508840</v>
      </c>
      <c r="F58" s="251">
        <v>39287746</v>
      </c>
      <c r="G58" s="252">
        <f t="shared" si="29"/>
        <v>13.230090501165993</v>
      </c>
      <c r="H58" s="252">
        <f t="shared" si="30"/>
        <v>31.055336528261584</v>
      </c>
      <c r="I58" s="253">
        <f t="shared" si="31"/>
        <v>257669754</v>
      </c>
      <c r="J58" s="253">
        <f t="shared" si="32"/>
        <v>87221094</v>
      </c>
      <c r="K58" s="197"/>
      <c r="L58" s="212"/>
      <c r="M58" s="184"/>
    </row>
    <row r="59" spans="1:13" ht="34.5" customHeight="1" x14ac:dyDescent="0.25">
      <c r="A59" s="195">
        <v>40</v>
      </c>
      <c r="B59" s="195" t="s">
        <v>348</v>
      </c>
      <c r="C59" s="38" t="s">
        <v>39</v>
      </c>
      <c r="D59" s="285">
        <v>54879700</v>
      </c>
      <c r="E59" s="285">
        <v>31707530</v>
      </c>
      <c r="F59" s="251">
        <v>1542530</v>
      </c>
      <c r="G59" s="252">
        <f t="shared" si="29"/>
        <v>2.8107478721640242</v>
      </c>
      <c r="H59" s="252">
        <f t="shared" si="30"/>
        <v>4.8648696382215837</v>
      </c>
      <c r="I59" s="253">
        <f t="shared" si="31"/>
        <v>53337170</v>
      </c>
      <c r="J59" s="253">
        <f t="shared" si="32"/>
        <v>30165000</v>
      </c>
      <c r="K59" s="286"/>
      <c r="L59" s="212"/>
      <c r="M59" s="184"/>
    </row>
    <row r="60" spans="1:13" ht="34.5" customHeight="1" x14ac:dyDescent="0.25">
      <c r="A60" s="215" t="s">
        <v>120</v>
      </c>
      <c r="B60" s="216" t="s">
        <v>145</v>
      </c>
      <c r="C60" s="125" t="s">
        <v>187</v>
      </c>
      <c r="D60" s="276">
        <f>SUM(D61:D65)</f>
        <v>1919748200</v>
      </c>
      <c r="E60" s="276">
        <f>SUM(E61:E65)</f>
        <v>1118847260</v>
      </c>
      <c r="F60" s="276">
        <f>SUM(F61:F65)</f>
        <v>81022000</v>
      </c>
      <c r="G60" s="248">
        <f>F60/D60*100</f>
        <v>4.2204493276774526</v>
      </c>
      <c r="H60" s="248">
        <f>F60/E60*100</f>
        <v>7.2415603895745333</v>
      </c>
      <c r="I60" s="277">
        <f>SUM(I61:I65)</f>
        <v>1838726200</v>
      </c>
      <c r="J60" s="277">
        <f>SUM(J61:J65)</f>
        <v>1037825260</v>
      </c>
      <c r="K60" s="218"/>
      <c r="L60" s="212"/>
      <c r="M60" s="184"/>
    </row>
    <row r="61" spans="1:13" s="207" customFormat="1" ht="34.5" customHeight="1" x14ac:dyDescent="0.25">
      <c r="A61" s="219">
        <v>41</v>
      </c>
      <c r="B61" s="219" t="s">
        <v>349</v>
      </c>
      <c r="C61" s="210" t="s">
        <v>40</v>
      </c>
      <c r="D61" s="251">
        <v>206887270</v>
      </c>
      <c r="E61" s="251">
        <v>142551940</v>
      </c>
      <c r="F61" s="251">
        <v>13130000</v>
      </c>
      <c r="G61" s="252">
        <f t="shared" ref="G61:G65" si="33">F61/D61*100</f>
        <v>6.34645137905295</v>
      </c>
      <c r="H61" s="252">
        <f t="shared" ref="H61:H67" si="34">F61/E61*100</f>
        <v>9.2106778764287611</v>
      </c>
      <c r="I61" s="253">
        <f t="shared" ref="I61:I65" si="35">D61-F61</f>
        <v>193757270</v>
      </c>
      <c r="J61" s="253">
        <f t="shared" ref="J61:J65" si="36">E61-F61</f>
        <v>129421940</v>
      </c>
      <c r="K61" s="211"/>
      <c r="L61" s="208"/>
      <c r="M61" s="208"/>
    </row>
    <row r="62" spans="1:13" ht="34.5" customHeight="1" x14ac:dyDescent="0.25">
      <c r="A62" s="195">
        <v>42</v>
      </c>
      <c r="B62" s="195" t="s">
        <v>350</v>
      </c>
      <c r="C62" s="38" t="s">
        <v>188</v>
      </c>
      <c r="D62" s="251">
        <v>1091979710</v>
      </c>
      <c r="E62" s="251">
        <v>631650620</v>
      </c>
      <c r="F62" s="251">
        <v>33330000</v>
      </c>
      <c r="G62" s="252">
        <f t="shared" si="33"/>
        <v>3.052254514875556</v>
      </c>
      <c r="H62" s="252">
        <f t="shared" si="34"/>
        <v>5.2766511968277658</v>
      </c>
      <c r="I62" s="253">
        <f t="shared" si="35"/>
        <v>1058649710</v>
      </c>
      <c r="J62" s="253">
        <f t="shared" si="36"/>
        <v>598320620</v>
      </c>
      <c r="K62" s="197"/>
      <c r="L62" s="212"/>
    </row>
    <row r="63" spans="1:13" ht="34.5" customHeight="1" x14ac:dyDescent="0.25">
      <c r="A63" s="195">
        <v>43</v>
      </c>
      <c r="B63" s="195" t="s">
        <v>351</v>
      </c>
      <c r="C63" s="38" t="s">
        <v>41</v>
      </c>
      <c r="D63" s="251">
        <v>489773780</v>
      </c>
      <c r="E63" s="251">
        <v>241119350</v>
      </c>
      <c r="F63" s="251">
        <v>19797000</v>
      </c>
      <c r="G63" s="252">
        <f t="shared" si="33"/>
        <v>4.0420701982045673</v>
      </c>
      <c r="H63" s="252">
        <f t="shared" si="34"/>
        <v>8.210456771719068</v>
      </c>
      <c r="I63" s="253">
        <f t="shared" si="35"/>
        <v>469976780</v>
      </c>
      <c r="J63" s="253">
        <f t="shared" si="36"/>
        <v>221322350</v>
      </c>
      <c r="K63" s="197"/>
      <c r="L63" s="212"/>
    </row>
    <row r="64" spans="1:13" ht="34.5" customHeight="1" x14ac:dyDescent="0.25">
      <c r="A64" s="195">
        <v>44</v>
      </c>
      <c r="B64" s="195" t="s">
        <v>352</v>
      </c>
      <c r="C64" s="38" t="s">
        <v>42</v>
      </c>
      <c r="D64" s="251">
        <v>115254960</v>
      </c>
      <c r="E64" s="251">
        <v>90836010</v>
      </c>
      <c r="F64" s="251">
        <v>14065000</v>
      </c>
      <c r="G64" s="252">
        <f t="shared" si="33"/>
        <v>12.203379359985895</v>
      </c>
      <c r="H64" s="252">
        <f t="shared" si="34"/>
        <v>15.483947390467723</v>
      </c>
      <c r="I64" s="253">
        <f t="shared" si="35"/>
        <v>101189960</v>
      </c>
      <c r="J64" s="253">
        <f t="shared" si="36"/>
        <v>76771010</v>
      </c>
      <c r="K64" s="197"/>
    </row>
    <row r="65" spans="1:13" ht="34.5" customHeight="1" x14ac:dyDescent="0.25">
      <c r="A65" s="199">
        <v>45</v>
      </c>
      <c r="B65" s="199" t="s">
        <v>353</v>
      </c>
      <c r="C65" s="225" t="s">
        <v>43</v>
      </c>
      <c r="D65" s="251">
        <v>15852480</v>
      </c>
      <c r="E65" s="251">
        <v>12689340</v>
      </c>
      <c r="F65" s="251">
        <v>700000</v>
      </c>
      <c r="G65" s="252">
        <f t="shared" si="33"/>
        <v>4.4157128726861661</v>
      </c>
      <c r="H65" s="252">
        <f t="shared" si="34"/>
        <v>5.5164413594402859</v>
      </c>
      <c r="I65" s="253">
        <f t="shared" si="35"/>
        <v>15152480</v>
      </c>
      <c r="J65" s="253">
        <f t="shared" si="36"/>
        <v>11989340</v>
      </c>
      <c r="K65" s="201"/>
      <c r="M65" s="184"/>
    </row>
    <row r="66" spans="1:13" ht="34.5" customHeight="1" x14ac:dyDescent="0.25">
      <c r="A66" s="228" t="s">
        <v>112</v>
      </c>
      <c r="B66" s="228" t="s">
        <v>146</v>
      </c>
      <c r="C66" s="162" t="s">
        <v>45</v>
      </c>
      <c r="D66" s="287">
        <f>D67+D72</f>
        <v>7392150738</v>
      </c>
      <c r="E66" s="287">
        <f>E67+E72</f>
        <v>5344572132</v>
      </c>
      <c r="F66" s="287">
        <f>F67+F72</f>
        <v>399864110</v>
      </c>
      <c r="G66" s="282">
        <f>F66/D66*100</f>
        <v>5.4093067656813796</v>
      </c>
      <c r="H66" s="282">
        <f t="shared" si="34"/>
        <v>7.4816860943060437</v>
      </c>
      <c r="I66" s="288">
        <f>I67+I72</f>
        <v>6992286628</v>
      </c>
      <c r="J66" s="288">
        <f>J67+J72</f>
        <v>4944708022</v>
      </c>
      <c r="K66" s="229"/>
    </row>
    <row r="67" spans="1:13" ht="34.5" customHeight="1" x14ac:dyDescent="0.25">
      <c r="A67" s="192" t="s">
        <v>121</v>
      </c>
      <c r="B67" s="192" t="s">
        <v>147</v>
      </c>
      <c r="C67" s="193" t="s">
        <v>46</v>
      </c>
      <c r="D67" s="289">
        <f>SUM(D68:D71)</f>
        <v>1865090596</v>
      </c>
      <c r="E67" s="289">
        <f>SUM(E68:E71)</f>
        <v>718349460</v>
      </c>
      <c r="F67" s="289">
        <f>SUM(F68:F71)</f>
        <v>280627210</v>
      </c>
      <c r="G67" s="248">
        <f>F67/D67*100</f>
        <v>15.046304485254078</v>
      </c>
      <c r="H67" s="248">
        <f t="shared" si="34"/>
        <v>39.065555920373349</v>
      </c>
      <c r="I67" s="290">
        <f>SUM(I68:I71)</f>
        <v>1584463386</v>
      </c>
      <c r="J67" s="290">
        <f>SUM(J68:J71)</f>
        <v>437722250</v>
      </c>
      <c r="K67" s="224"/>
    </row>
    <row r="68" spans="1:13" ht="81.75" customHeight="1" x14ac:dyDescent="0.25">
      <c r="A68" s="195">
        <v>46</v>
      </c>
      <c r="B68" s="195" t="s">
        <v>354</v>
      </c>
      <c r="C68" s="196" t="s">
        <v>189</v>
      </c>
      <c r="D68" s="251">
        <v>36500000</v>
      </c>
      <c r="E68" s="251">
        <v>13554500</v>
      </c>
      <c r="F68" s="251">
        <v>7425000</v>
      </c>
      <c r="G68" s="252">
        <f t="shared" ref="G68:G70" si="37">F68/D68*100</f>
        <v>20.342465753424658</v>
      </c>
      <c r="H68" s="252">
        <f t="shared" ref="H68:H71" si="38">F68/E68*100</f>
        <v>54.778855730569184</v>
      </c>
      <c r="I68" s="253">
        <f t="shared" ref="I68:I71" si="39">D68-F68</f>
        <v>29075000</v>
      </c>
      <c r="J68" s="253">
        <f t="shared" ref="J68:J70" si="40">E68-F68</f>
        <v>6129500</v>
      </c>
      <c r="K68" s="197"/>
    </row>
    <row r="69" spans="1:13" s="184" customFormat="1" ht="81.75" customHeight="1" x14ac:dyDescent="0.25">
      <c r="A69" s="195">
        <v>47</v>
      </c>
      <c r="B69" s="195" t="s">
        <v>355</v>
      </c>
      <c r="C69" s="196" t="s">
        <v>190</v>
      </c>
      <c r="D69" s="251">
        <v>254450000</v>
      </c>
      <c r="E69" s="251">
        <v>66485940</v>
      </c>
      <c r="F69" s="251">
        <v>26300000</v>
      </c>
      <c r="G69" s="252">
        <f t="shared" si="37"/>
        <v>10.336018864216937</v>
      </c>
      <c r="H69" s="252">
        <f t="shared" si="38"/>
        <v>39.557235710287017</v>
      </c>
      <c r="I69" s="253">
        <f t="shared" si="39"/>
        <v>228150000</v>
      </c>
      <c r="J69" s="253">
        <f t="shared" si="40"/>
        <v>40185940</v>
      </c>
      <c r="K69" s="230"/>
      <c r="M69"/>
    </row>
    <row r="70" spans="1:13" s="184" customFormat="1" ht="81.75" customHeight="1" x14ac:dyDescent="0.25">
      <c r="A70" s="195">
        <v>48</v>
      </c>
      <c r="B70" s="195" t="s">
        <v>356</v>
      </c>
      <c r="C70" s="38" t="s">
        <v>170</v>
      </c>
      <c r="D70" s="251">
        <v>1361968096</v>
      </c>
      <c r="E70" s="251">
        <v>569951120</v>
      </c>
      <c r="F70" s="251">
        <v>246902210</v>
      </c>
      <c r="G70" s="252">
        <f t="shared" si="37"/>
        <v>18.128340210400935</v>
      </c>
      <c r="H70" s="252">
        <f t="shared" si="38"/>
        <v>43.319892063726442</v>
      </c>
      <c r="I70" s="253">
        <f t="shared" si="39"/>
        <v>1115065886</v>
      </c>
      <c r="J70" s="253">
        <f t="shared" si="40"/>
        <v>323048910</v>
      </c>
      <c r="K70" s="231"/>
      <c r="M70"/>
    </row>
    <row r="71" spans="1:13" s="184" customFormat="1" ht="81.75" customHeight="1" x14ac:dyDescent="0.25">
      <c r="A71" s="209">
        <v>49</v>
      </c>
      <c r="B71" s="209" t="s">
        <v>357</v>
      </c>
      <c r="C71" s="225" t="s">
        <v>171</v>
      </c>
      <c r="D71" s="251">
        <v>212172500</v>
      </c>
      <c r="E71" s="251">
        <v>68357900</v>
      </c>
      <c r="F71" s="251">
        <f>'RO 2025 Januari'!E401</f>
        <v>0</v>
      </c>
      <c r="G71" s="252">
        <f>F71/D71*100</f>
        <v>0</v>
      </c>
      <c r="H71" s="252">
        <f t="shared" si="38"/>
        <v>0</v>
      </c>
      <c r="I71" s="253">
        <f t="shared" si="39"/>
        <v>212172500</v>
      </c>
      <c r="J71" s="253">
        <f>E71-F71</f>
        <v>68357900</v>
      </c>
      <c r="K71" s="226"/>
      <c r="M71"/>
    </row>
    <row r="72" spans="1:13" s="184" customFormat="1" ht="48" customHeight="1" x14ac:dyDescent="0.25">
      <c r="A72" s="202" t="s">
        <v>122</v>
      </c>
      <c r="B72" s="202" t="s">
        <v>148</v>
      </c>
      <c r="C72" s="203" t="s">
        <v>191</v>
      </c>
      <c r="D72" s="291">
        <f>D73</f>
        <v>5527060142</v>
      </c>
      <c r="E72" s="291">
        <f>E73</f>
        <v>4626222672</v>
      </c>
      <c r="F72" s="291">
        <f>F73</f>
        <v>119236900</v>
      </c>
      <c r="G72" s="248">
        <f>F72/D72*100</f>
        <v>2.1573295194297164</v>
      </c>
      <c r="H72" s="248">
        <f>F72/E72*100</f>
        <v>2.5774137661309702</v>
      </c>
      <c r="I72" s="292">
        <f>I73</f>
        <v>5407823242</v>
      </c>
      <c r="J72" s="292">
        <f>J73</f>
        <v>4506985772</v>
      </c>
      <c r="K72" s="204"/>
      <c r="M72"/>
    </row>
    <row r="73" spans="1:13" s="184" customFormat="1" ht="55.5" customHeight="1" x14ac:dyDescent="0.25">
      <c r="A73" s="199">
        <v>50</v>
      </c>
      <c r="B73" s="199" t="s">
        <v>358</v>
      </c>
      <c r="C73" s="225" t="s">
        <v>172</v>
      </c>
      <c r="D73" s="293">
        <v>5527060142</v>
      </c>
      <c r="E73" s="293">
        <v>4626222672</v>
      </c>
      <c r="F73" s="293">
        <v>119236900</v>
      </c>
      <c r="G73" s="252">
        <f>F73/D73*100</f>
        <v>2.1573295194297164</v>
      </c>
      <c r="H73" s="252">
        <f>F73/E73*100</f>
        <v>2.5774137661309702</v>
      </c>
      <c r="I73" s="253">
        <f>D73-F73</f>
        <v>5407823242</v>
      </c>
      <c r="J73" s="253">
        <f>E73-F73</f>
        <v>4506985772</v>
      </c>
      <c r="K73" s="201"/>
      <c r="M73"/>
    </row>
    <row r="74" spans="1:13" ht="29.25" customHeight="1" x14ac:dyDescent="0.25">
      <c r="A74" s="410" t="s">
        <v>47</v>
      </c>
      <c r="B74" s="410"/>
      <c r="C74" s="410"/>
      <c r="D74" s="294">
        <f>D7+D44+D66</f>
        <v>33134453856</v>
      </c>
      <c r="E74" s="294">
        <f>E7+E44+E66</f>
        <v>28386758209</v>
      </c>
      <c r="F74" s="294">
        <f>F7+F44+F66</f>
        <v>6475818598</v>
      </c>
      <c r="G74" s="172">
        <f>F74/D74*100</f>
        <v>19.544063186142893</v>
      </c>
      <c r="H74" s="252">
        <f>F74/E74*100</f>
        <v>22.8128148706563</v>
      </c>
      <c r="I74" s="294">
        <f>I7+I44+I66</f>
        <v>26658635258</v>
      </c>
      <c r="J74" s="294">
        <f>J7+J44+J66</f>
        <v>21910939611</v>
      </c>
      <c r="K74" s="232"/>
    </row>
    <row r="75" spans="1:13" x14ac:dyDescent="0.25">
      <c r="D75" s="233"/>
      <c r="E75" s="233"/>
      <c r="F75" s="295"/>
      <c r="L75"/>
    </row>
    <row r="76" spans="1:13" x14ac:dyDescent="0.25">
      <c r="D76" s="233"/>
      <c r="E76" s="233"/>
      <c r="I76" s="296"/>
      <c r="J76" s="296"/>
      <c r="L76"/>
    </row>
    <row r="77" spans="1:13" s="234" customFormat="1" ht="26.25" customHeight="1" x14ac:dyDescent="0.25">
      <c r="A77" s="235"/>
      <c r="B77" s="235"/>
      <c r="C77" s="429"/>
      <c r="D77" s="429"/>
      <c r="E77" s="313"/>
      <c r="F77" s="104"/>
      <c r="G77" s="236"/>
      <c r="H77" s="236"/>
      <c r="I77" s="4"/>
      <c r="J77" s="4"/>
      <c r="K77" s="235"/>
      <c r="L77" s="237"/>
    </row>
    <row r="78" spans="1:13" s="234" customFormat="1" ht="26.25" customHeight="1" x14ac:dyDescent="0.25">
      <c r="A78" s="235"/>
      <c r="B78" s="235"/>
      <c r="C78" s="429"/>
      <c r="D78" s="429"/>
      <c r="E78" s="314"/>
      <c r="F78" s="104"/>
      <c r="G78" s="236"/>
      <c r="H78" s="236"/>
      <c r="I78" s="4"/>
      <c r="J78" s="4"/>
      <c r="K78" s="235"/>
      <c r="L78" s="237"/>
    </row>
    <row r="79" spans="1:13" s="187" customFormat="1" x14ac:dyDescent="0.25">
      <c r="A79"/>
      <c r="B79"/>
      <c r="C79"/>
      <c r="D79" s="182"/>
      <c r="E79" s="182"/>
      <c r="F79" s="183"/>
      <c r="G79" s="183"/>
      <c r="H79" s="183"/>
      <c r="I79" s="240"/>
      <c r="J79" s="240"/>
      <c r="K79"/>
      <c r="L79" s="238"/>
    </row>
    <row r="80" spans="1:13" s="187" customFormat="1" x14ac:dyDescent="0.25">
      <c r="A80"/>
      <c r="B80"/>
      <c r="C80"/>
      <c r="D80" s="182"/>
      <c r="E80" s="182"/>
      <c r="F80" s="183"/>
      <c r="G80" s="183"/>
      <c r="H80" s="183"/>
      <c r="I80" s="240"/>
      <c r="J80" s="240"/>
      <c r="K80"/>
      <c r="L80" s="238"/>
    </row>
    <row r="81" spans="1:12" s="187" customFormat="1" x14ac:dyDescent="0.25">
      <c r="A81"/>
      <c r="B81"/>
      <c r="C81"/>
      <c r="D81" s="182"/>
      <c r="E81" s="182"/>
      <c r="F81" s="183"/>
      <c r="G81" s="183"/>
      <c r="H81" s="183"/>
      <c r="I81" s="240"/>
      <c r="J81" s="240"/>
      <c r="K81"/>
      <c r="L81" s="238"/>
    </row>
    <row r="82" spans="1:12" s="187" customFormat="1" x14ac:dyDescent="0.25">
      <c r="A82"/>
      <c r="B82"/>
      <c r="C82"/>
      <c r="D82" s="182"/>
      <c r="E82" s="182"/>
      <c r="F82" s="183"/>
      <c r="G82" s="183"/>
      <c r="H82" s="183"/>
      <c r="I82" s="240"/>
      <c r="J82" s="240"/>
      <c r="K82"/>
      <c r="L82" s="238"/>
    </row>
    <row r="83" spans="1:12" s="187" customFormat="1" x14ac:dyDescent="0.25">
      <c r="A83"/>
      <c r="B83"/>
      <c r="C83"/>
      <c r="D83" s="182"/>
      <c r="E83" s="182"/>
      <c r="F83" s="183"/>
      <c r="G83" s="183"/>
      <c r="H83" s="183"/>
      <c r="I83" s="240"/>
      <c r="J83" s="240"/>
      <c r="K83"/>
      <c r="L83" s="238"/>
    </row>
    <row r="84" spans="1:12" s="187" customFormat="1" x14ac:dyDescent="0.25">
      <c r="A84"/>
      <c r="B84"/>
      <c r="C84"/>
      <c r="D84" s="182"/>
      <c r="E84" s="182"/>
      <c r="F84" s="183"/>
      <c r="G84" s="183"/>
      <c r="H84" s="183"/>
      <c r="I84" s="240"/>
      <c r="J84" s="240"/>
      <c r="K84"/>
      <c r="L84" s="238"/>
    </row>
    <row r="86" spans="1:12" x14ac:dyDescent="0.25">
      <c r="F86" s="239"/>
    </row>
  </sheetData>
  <mergeCells count="13">
    <mergeCell ref="A1:K2"/>
    <mergeCell ref="D4:E5"/>
    <mergeCell ref="G5:H5"/>
    <mergeCell ref="F4:H4"/>
    <mergeCell ref="K4:K6"/>
    <mergeCell ref="C77:D77"/>
    <mergeCell ref="A4:A6"/>
    <mergeCell ref="A74:C74"/>
    <mergeCell ref="I4:J5"/>
    <mergeCell ref="C78:D78"/>
    <mergeCell ref="F5:F6"/>
    <mergeCell ref="C4:C6"/>
    <mergeCell ref="B4:B6"/>
  </mergeCells>
  <printOptions horizontalCentered="1"/>
  <pageMargins left="0.39370078740157483" right="0.39370078740157483" top="0.39370078740157483" bottom="0.39370078740157483" header="0.31496062992125984" footer="0.31496062992125984"/>
  <pageSetup paperSize="165" scale="6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O509"/>
  <sheetViews>
    <sheetView topLeftCell="A5" zoomScale="85" workbookViewId="0">
      <pane xSplit="3" ySplit="3" topLeftCell="D413" activePane="bottomRight" state="frozen"/>
      <selection pane="topRight" activeCell="A5" sqref="A5"/>
      <selection pane="bottomLeft" activeCell="A5" sqref="A5"/>
      <selection pane="bottomRight" activeCell="E7" activeCellId="2" sqref="J7 H7 E7"/>
    </sheetView>
  </sheetViews>
  <sheetFormatPr defaultColWidth="9.140625" defaultRowHeight="15" x14ac:dyDescent="0.25"/>
  <cols>
    <col min="1" max="1" width="4" style="1" bestFit="1" customWidth="1"/>
    <col min="2" max="2" width="16" style="2" bestFit="1" customWidth="1"/>
    <col min="3" max="3" width="59.28515625" style="1" customWidth="1"/>
    <col min="4" max="5" width="18.85546875" style="1" customWidth="1"/>
    <col min="6" max="6" width="17.42578125" style="3" customWidth="1"/>
    <col min="7" max="8" width="16" style="4" bestFit="1" customWidth="1"/>
    <col min="9" max="10" width="16.5703125" style="5" bestFit="1" customWidth="1"/>
    <col min="11" max="11" width="21.140625" style="6" customWidth="1"/>
    <col min="12" max="12" width="16.85546875" style="6" customWidth="1"/>
    <col min="13" max="13" width="12" style="1" customWidth="1"/>
    <col min="14" max="14" width="15" style="3" bestFit="1" customWidth="1"/>
    <col min="15" max="15" width="13.28515625" style="1" bestFit="1" customWidth="1"/>
    <col min="16" max="16384" width="9.140625" style="1"/>
  </cols>
  <sheetData>
    <row r="1" spans="1:13" x14ac:dyDescent="0.25">
      <c r="A1" s="391" t="s">
        <v>423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ht="26.25" customHeight="1" x14ac:dyDescent="0.2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x14ac:dyDescent="0.25">
      <c r="A3" s="7"/>
      <c r="B3" s="8"/>
      <c r="C3" s="7"/>
      <c r="D3" s="7"/>
      <c r="E3" s="7"/>
      <c r="F3" s="9"/>
      <c r="G3" s="7"/>
      <c r="H3" s="7"/>
      <c r="I3" s="9"/>
      <c r="J3" s="9"/>
      <c r="K3" s="10"/>
      <c r="L3" s="10"/>
      <c r="M3" s="7"/>
    </row>
    <row r="4" spans="1:13" x14ac:dyDescent="0.25">
      <c r="A4" s="11"/>
      <c r="B4" s="12"/>
      <c r="C4" s="13"/>
      <c r="D4" s="13"/>
      <c r="E4" s="13"/>
      <c r="F4" s="14"/>
      <c r="G4" s="15"/>
      <c r="H4" s="15"/>
      <c r="I4" s="16"/>
      <c r="J4" s="16"/>
      <c r="K4" s="17"/>
      <c r="L4" s="17"/>
      <c r="M4" s="13"/>
    </row>
    <row r="5" spans="1:13" ht="15.75" customHeight="1" x14ac:dyDescent="0.25">
      <c r="A5" s="396" t="s">
        <v>0</v>
      </c>
      <c r="B5" s="396" t="s">
        <v>193</v>
      </c>
      <c r="C5" s="396" t="s">
        <v>1</v>
      </c>
      <c r="D5" s="422" t="s">
        <v>375</v>
      </c>
      <c r="E5" s="423"/>
      <c r="F5" s="399" t="s">
        <v>483</v>
      </c>
      <c r="G5" s="400"/>
      <c r="H5" s="401"/>
      <c r="I5" s="439" t="s">
        <v>132</v>
      </c>
      <c r="J5" s="440"/>
      <c r="K5" s="402" t="s">
        <v>123</v>
      </c>
      <c r="L5" s="403"/>
      <c r="M5" s="404"/>
    </row>
    <row r="6" spans="1:13" x14ac:dyDescent="0.25">
      <c r="A6" s="397"/>
      <c r="B6" s="397"/>
      <c r="C6" s="397"/>
      <c r="D6" s="424"/>
      <c r="E6" s="425"/>
      <c r="F6" s="435" t="s">
        <v>2</v>
      </c>
      <c r="G6" s="408" t="s">
        <v>301</v>
      </c>
      <c r="H6" s="409"/>
      <c r="I6" s="441"/>
      <c r="J6" s="442"/>
      <c r="K6" s="433" t="s">
        <v>124</v>
      </c>
      <c r="L6" s="433" t="s">
        <v>131</v>
      </c>
      <c r="M6" s="430" t="s">
        <v>125</v>
      </c>
    </row>
    <row r="7" spans="1:13" x14ac:dyDescent="0.25">
      <c r="A7" s="398"/>
      <c r="B7" s="398"/>
      <c r="C7" s="398"/>
      <c r="D7" s="188" t="s">
        <v>300</v>
      </c>
      <c r="E7" s="297" t="s">
        <v>492</v>
      </c>
      <c r="F7" s="436"/>
      <c r="G7" s="297" t="s">
        <v>300</v>
      </c>
      <c r="H7" s="297" t="s">
        <v>492</v>
      </c>
      <c r="I7" s="297" t="s">
        <v>300</v>
      </c>
      <c r="J7" s="297" t="s">
        <v>492</v>
      </c>
      <c r="K7" s="434"/>
      <c r="L7" s="434"/>
      <c r="M7" s="431"/>
    </row>
    <row r="8" spans="1:13" ht="30" x14ac:dyDescent="0.25">
      <c r="A8" s="20" t="s">
        <v>110</v>
      </c>
      <c r="B8" s="21" t="s">
        <v>135</v>
      </c>
      <c r="C8" s="22" t="s">
        <v>4</v>
      </c>
      <c r="D8" s="23">
        <f>D9+D33+D75+D84+D111+D117+D145</f>
        <v>18125034988</v>
      </c>
      <c r="E8" s="23">
        <f>E9+E33+E75+E84+E111+E117+E145</f>
        <v>17638081873.5</v>
      </c>
      <c r="F8" s="24">
        <f>F9+F33+F75+F84+F111+F117+F145</f>
        <v>5356623312</v>
      </c>
      <c r="G8" s="298">
        <f>F8/D8*100</f>
        <v>29.553726740646002</v>
      </c>
      <c r="H8" s="298">
        <f>F8/E8*100</f>
        <v>30.369647620515678</v>
      </c>
      <c r="I8" s="23">
        <f>I9+I33+I75+I84+I111+I117+I145</f>
        <v>12768411676</v>
      </c>
      <c r="J8" s="23">
        <f>J9+J33+J75+J84+J111+J117+J145</f>
        <v>12281458561.5</v>
      </c>
      <c r="K8" s="26"/>
      <c r="L8" s="26"/>
      <c r="M8" s="27"/>
    </row>
    <row r="9" spans="1:13" ht="30" x14ac:dyDescent="0.25">
      <c r="A9" s="28" t="s">
        <v>3</v>
      </c>
      <c r="B9" s="29" t="s">
        <v>134</v>
      </c>
      <c r="C9" s="30" t="s">
        <v>5</v>
      </c>
      <c r="D9" s="31">
        <f>D10+D17+D20+D22+D25+D27+D30</f>
        <v>123700705</v>
      </c>
      <c r="E9" s="31">
        <f>E10+E17+E20+E22+E25+E27+E30</f>
        <v>118800705</v>
      </c>
      <c r="F9" s="32">
        <f>F10+F17+F20+F22+F25+F27</f>
        <v>0</v>
      </c>
      <c r="G9" s="33">
        <f t="shared" ref="G9:G71" si="0">F9/D9*100</f>
        <v>0</v>
      </c>
      <c r="H9" s="33">
        <f t="shared" ref="H9:H72" si="1">F9/E9*100</f>
        <v>0</v>
      </c>
      <c r="I9" s="31">
        <f>I10+I17+I20+I22+I25+I27+I30</f>
        <v>123700705</v>
      </c>
      <c r="J9" s="31">
        <f>J10+J17+J20+J22+J25+J27+J30</f>
        <v>118800705</v>
      </c>
      <c r="K9" s="34"/>
      <c r="L9" s="34"/>
      <c r="M9" s="35"/>
    </row>
    <row r="10" spans="1:13" ht="30" x14ac:dyDescent="0.25">
      <c r="A10" s="36">
        <v>1</v>
      </c>
      <c r="B10" s="37" t="s">
        <v>309</v>
      </c>
      <c r="C10" s="38" t="s">
        <v>6</v>
      </c>
      <c r="D10" s="39">
        <f>SUM(D11:D16)</f>
        <v>51163683</v>
      </c>
      <c r="E10" s="39">
        <f>SUM(E11:E16)</f>
        <v>46788683</v>
      </c>
      <c r="F10" s="40">
        <f>SUM(F11:F16)</f>
        <v>0</v>
      </c>
      <c r="G10" s="41">
        <f t="shared" si="0"/>
        <v>0</v>
      </c>
      <c r="H10" s="41">
        <f t="shared" si="1"/>
        <v>0</v>
      </c>
      <c r="I10" s="39">
        <f>SUM(I11:I16)</f>
        <v>51163683</v>
      </c>
      <c r="J10" s="39">
        <f>SUM(J11:J16)</f>
        <v>46788683</v>
      </c>
      <c r="K10" s="43"/>
      <c r="L10" s="43"/>
      <c r="M10" s="44"/>
    </row>
    <row r="11" spans="1:13" ht="30" x14ac:dyDescent="0.25">
      <c r="A11" s="45" t="s">
        <v>194</v>
      </c>
      <c r="B11" s="46" t="s">
        <v>195</v>
      </c>
      <c r="C11" s="47" t="s">
        <v>48</v>
      </c>
      <c r="D11" s="48">
        <v>247308</v>
      </c>
      <c r="E11" s="48">
        <v>247308</v>
      </c>
      <c r="F11" s="49">
        <v>0</v>
      </c>
      <c r="G11" s="50">
        <f>F11/D11*100</f>
        <v>0</v>
      </c>
      <c r="H11" s="50">
        <f t="shared" si="1"/>
        <v>0</v>
      </c>
      <c r="I11" s="51">
        <f>D11-F11</f>
        <v>247308</v>
      </c>
      <c r="J11" s="51">
        <f>E11-F11</f>
        <v>247308</v>
      </c>
      <c r="K11" s="52"/>
      <c r="L11" s="52"/>
      <c r="M11" s="53"/>
    </row>
    <row r="12" spans="1:13" x14ac:dyDescent="0.25">
      <c r="A12" s="54" t="s">
        <v>196</v>
      </c>
      <c r="B12" s="55" t="s">
        <v>197</v>
      </c>
      <c r="C12" s="56" t="s">
        <v>49</v>
      </c>
      <c r="D12" s="57">
        <v>3046375</v>
      </c>
      <c r="E12" s="57">
        <v>3046375</v>
      </c>
      <c r="F12" s="58">
        <v>0</v>
      </c>
      <c r="G12" s="50">
        <f t="shared" si="0"/>
        <v>0</v>
      </c>
      <c r="H12" s="50">
        <f t="shared" si="1"/>
        <v>0</v>
      </c>
      <c r="I12" s="51">
        <f t="shared" ref="I12:I16" si="2">D12-F12</f>
        <v>3046375</v>
      </c>
      <c r="J12" s="51">
        <f>E12-F12</f>
        <v>3046375</v>
      </c>
      <c r="K12" s="59"/>
      <c r="L12" s="59"/>
      <c r="M12" s="56"/>
    </row>
    <row r="13" spans="1:13" x14ac:dyDescent="0.25">
      <c r="A13" s="54" t="s">
        <v>200</v>
      </c>
      <c r="B13" s="55" t="s">
        <v>237</v>
      </c>
      <c r="C13" s="56" t="s">
        <v>63</v>
      </c>
      <c r="D13" s="57">
        <v>4000000</v>
      </c>
      <c r="E13" s="57">
        <v>2000000</v>
      </c>
      <c r="F13" s="58">
        <v>0</v>
      </c>
      <c r="G13" s="50">
        <f t="shared" si="0"/>
        <v>0</v>
      </c>
      <c r="H13" s="50">
        <f t="shared" si="1"/>
        <v>0</v>
      </c>
      <c r="I13" s="51">
        <f t="shared" si="2"/>
        <v>4000000</v>
      </c>
      <c r="J13" s="51">
        <f t="shared" ref="J13:J15" si="3">E13-F13</f>
        <v>2000000</v>
      </c>
      <c r="K13" s="59"/>
      <c r="L13" s="59"/>
      <c r="M13" s="56"/>
    </row>
    <row r="14" spans="1:13" ht="30" x14ac:dyDescent="0.25">
      <c r="A14" s="54" t="s">
        <v>202</v>
      </c>
      <c r="B14" s="55" t="s">
        <v>222</v>
      </c>
      <c r="C14" s="56" t="s">
        <v>65</v>
      </c>
      <c r="D14" s="57">
        <v>18600000</v>
      </c>
      <c r="E14" s="57">
        <v>18600000</v>
      </c>
      <c r="F14" s="58">
        <v>0</v>
      </c>
      <c r="G14" s="50">
        <f t="shared" si="0"/>
        <v>0</v>
      </c>
      <c r="H14" s="50">
        <f t="shared" si="1"/>
        <v>0</v>
      </c>
      <c r="I14" s="51">
        <f t="shared" si="2"/>
        <v>18600000</v>
      </c>
      <c r="J14" s="51">
        <f>E14-F14</f>
        <v>18600000</v>
      </c>
      <c r="K14" s="59"/>
      <c r="L14" s="59"/>
      <c r="M14" s="56"/>
    </row>
    <row r="15" spans="1:13" x14ac:dyDescent="0.25">
      <c r="A15" s="45" t="s">
        <v>204</v>
      </c>
      <c r="B15" s="60" t="s">
        <v>238</v>
      </c>
      <c r="C15" s="61" t="s">
        <v>68</v>
      </c>
      <c r="D15" s="62">
        <v>7125000</v>
      </c>
      <c r="E15" s="62">
        <v>4750000</v>
      </c>
      <c r="F15" s="63">
        <v>0</v>
      </c>
      <c r="G15" s="64">
        <f t="shared" si="0"/>
        <v>0</v>
      </c>
      <c r="H15" s="64">
        <f t="shared" si="1"/>
        <v>0</v>
      </c>
      <c r="I15" s="65">
        <f t="shared" si="2"/>
        <v>7125000</v>
      </c>
      <c r="J15" s="51">
        <f t="shared" si="3"/>
        <v>4750000</v>
      </c>
      <c r="K15" s="66"/>
      <c r="L15" s="66"/>
      <c r="M15" s="67"/>
    </row>
    <row r="16" spans="1:13" x14ac:dyDescent="0.25">
      <c r="A16" s="54" t="s">
        <v>428</v>
      </c>
      <c r="B16" s="55" t="s">
        <v>424</v>
      </c>
      <c r="C16" s="56" t="s">
        <v>425</v>
      </c>
      <c r="D16" s="57">
        <v>18145000</v>
      </c>
      <c r="E16" s="57">
        <v>18145000</v>
      </c>
      <c r="F16" s="58">
        <v>0</v>
      </c>
      <c r="G16" s="50">
        <f t="shared" si="0"/>
        <v>0</v>
      </c>
      <c r="H16" s="50">
        <f t="shared" si="1"/>
        <v>0</v>
      </c>
      <c r="I16" s="51">
        <f t="shared" si="2"/>
        <v>18145000</v>
      </c>
      <c r="J16" s="51">
        <f>E16-F16</f>
        <v>18145000</v>
      </c>
      <c r="K16" s="59"/>
      <c r="L16" s="59"/>
      <c r="M16" s="56"/>
    </row>
    <row r="17" spans="1:15" x14ac:dyDescent="0.25">
      <c r="A17" s="36">
        <v>2</v>
      </c>
      <c r="B17" s="37" t="s">
        <v>310</v>
      </c>
      <c r="C17" s="38" t="s">
        <v>7</v>
      </c>
      <c r="D17" s="39">
        <f>SUM(D18:D19)</f>
        <v>4075254</v>
      </c>
      <c r="E17" s="39">
        <f>SUM(E18:E19)</f>
        <v>4075254</v>
      </c>
      <c r="F17" s="39">
        <f>SUM(F18:F19)</f>
        <v>0</v>
      </c>
      <c r="G17" s="41">
        <f t="shared" si="0"/>
        <v>0</v>
      </c>
      <c r="H17" s="41">
        <f t="shared" si="1"/>
        <v>0</v>
      </c>
      <c r="I17" s="39">
        <f>SUM(I18:I19)</f>
        <v>4075254</v>
      </c>
      <c r="J17" s="39">
        <f>SUM(J18:J19)</f>
        <v>4075254</v>
      </c>
      <c r="K17" s="43"/>
      <c r="L17" s="43"/>
      <c r="M17" s="69"/>
    </row>
    <row r="18" spans="1:15" x14ac:dyDescent="0.25">
      <c r="A18" s="54" t="s">
        <v>194</v>
      </c>
      <c r="B18" s="55" t="s">
        <v>195</v>
      </c>
      <c r="C18" s="56" t="s">
        <v>48</v>
      </c>
      <c r="D18" s="57">
        <v>123654</v>
      </c>
      <c r="E18" s="57">
        <v>123654</v>
      </c>
      <c r="F18" s="58">
        <v>0</v>
      </c>
      <c r="G18" s="50">
        <f t="shared" si="0"/>
        <v>0</v>
      </c>
      <c r="H18" s="50">
        <f t="shared" si="1"/>
        <v>0</v>
      </c>
      <c r="I18" s="51">
        <f>D18-F18</f>
        <v>123654</v>
      </c>
      <c r="J18" s="51">
        <f>E18-F18</f>
        <v>123654</v>
      </c>
      <c r="K18" s="59"/>
      <c r="L18" s="59"/>
      <c r="M18" s="56"/>
    </row>
    <row r="19" spans="1:15" x14ac:dyDescent="0.25">
      <c r="A19" s="70" t="s">
        <v>196</v>
      </c>
      <c r="B19" s="71" t="s">
        <v>197</v>
      </c>
      <c r="C19" s="72" t="s">
        <v>49</v>
      </c>
      <c r="D19" s="73">
        <v>3951600</v>
      </c>
      <c r="E19" s="73">
        <v>3951600</v>
      </c>
      <c r="F19" s="74">
        <v>0</v>
      </c>
      <c r="G19" s="75">
        <f t="shared" si="0"/>
        <v>0</v>
      </c>
      <c r="H19" s="75">
        <f t="shared" si="1"/>
        <v>0</v>
      </c>
      <c r="I19" s="76">
        <f>D19-F19</f>
        <v>3951600</v>
      </c>
      <c r="J19" s="51">
        <f>E19-F19</f>
        <v>3951600</v>
      </c>
      <c r="K19" s="77"/>
      <c r="L19" s="77"/>
      <c r="M19" s="72"/>
    </row>
    <row r="20" spans="1:15" x14ac:dyDescent="0.25">
      <c r="A20" s="36">
        <v>3</v>
      </c>
      <c r="B20" s="37" t="s">
        <v>311</v>
      </c>
      <c r="C20" s="38" t="s">
        <v>8</v>
      </c>
      <c r="D20" s="39">
        <f>SUM(D21:D21)</f>
        <v>4075254</v>
      </c>
      <c r="E20" s="39">
        <f>SUM(E21:E21)</f>
        <v>4075254</v>
      </c>
      <c r="F20" s="39">
        <f>SUM(F21:F21)</f>
        <v>0</v>
      </c>
      <c r="G20" s="41">
        <f t="shared" si="0"/>
        <v>0</v>
      </c>
      <c r="H20" s="41">
        <f t="shared" si="1"/>
        <v>0</v>
      </c>
      <c r="I20" s="39">
        <f>SUM(I21:I21)</f>
        <v>4075254</v>
      </c>
      <c r="J20" s="39">
        <f>SUM(J21:J21)</f>
        <v>4075254</v>
      </c>
      <c r="K20" s="43"/>
      <c r="L20" s="43"/>
      <c r="M20" s="44"/>
    </row>
    <row r="21" spans="1:15" x14ac:dyDescent="0.25">
      <c r="A21" s="54" t="s">
        <v>194</v>
      </c>
      <c r="B21" s="55" t="s">
        <v>195</v>
      </c>
      <c r="C21" s="56" t="s">
        <v>48</v>
      </c>
      <c r="D21" s="57">
        <v>4075254</v>
      </c>
      <c r="E21" s="57">
        <v>4075254</v>
      </c>
      <c r="F21" s="58">
        <v>0</v>
      </c>
      <c r="G21" s="50">
        <f t="shared" si="0"/>
        <v>0</v>
      </c>
      <c r="H21" s="50">
        <f t="shared" si="1"/>
        <v>0</v>
      </c>
      <c r="I21" s="51">
        <f>D21-F21</f>
        <v>4075254</v>
      </c>
      <c r="J21" s="51">
        <f>E21-F21</f>
        <v>4075254</v>
      </c>
      <c r="K21" s="59"/>
      <c r="L21" s="59"/>
      <c r="M21" s="78"/>
    </row>
    <row r="22" spans="1:15" s="3" customFormat="1" x14ac:dyDescent="0.25">
      <c r="A22" s="36">
        <v>4</v>
      </c>
      <c r="B22" s="37" t="s">
        <v>312</v>
      </c>
      <c r="C22" s="38" t="s">
        <v>162</v>
      </c>
      <c r="D22" s="39">
        <f>SUM(D23:D24)</f>
        <v>5907975</v>
      </c>
      <c r="E22" s="39">
        <f>SUM(E23:E24)</f>
        <v>5907975</v>
      </c>
      <c r="F22" s="39">
        <f>SUM(F23:F24)</f>
        <v>0</v>
      </c>
      <c r="G22" s="41">
        <f t="shared" si="0"/>
        <v>0</v>
      </c>
      <c r="H22" s="41">
        <f t="shared" si="1"/>
        <v>0</v>
      </c>
      <c r="I22" s="39">
        <f>SUM(I23:I24)</f>
        <v>5907975</v>
      </c>
      <c r="J22" s="39">
        <f>SUM(J23:J24)</f>
        <v>5907975</v>
      </c>
      <c r="K22" s="43"/>
      <c r="L22" s="43"/>
      <c r="M22" s="44"/>
      <c r="O22" s="1"/>
    </row>
    <row r="23" spans="1:15" s="3" customFormat="1" x14ac:dyDescent="0.25">
      <c r="A23" s="54" t="s">
        <v>194</v>
      </c>
      <c r="B23" s="55" t="s">
        <v>195</v>
      </c>
      <c r="C23" s="56" t="s">
        <v>48</v>
      </c>
      <c r="D23" s="57">
        <v>728715</v>
      </c>
      <c r="E23" s="57">
        <v>728715</v>
      </c>
      <c r="F23" s="58">
        <v>0</v>
      </c>
      <c r="G23" s="50">
        <f t="shared" si="0"/>
        <v>0</v>
      </c>
      <c r="H23" s="50">
        <f t="shared" si="1"/>
        <v>0</v>
      </c>
      <c r="I23" s="51">
        <f>D23-F23</f>
        <v>728715</v>
      </c>
      <c r="J23" s="51">
        <f>E23-F23</f>
        <v>728715</v>
      </c>
      <c r="K23" s="59"/>
      <c r="L23" s="59"/>
      <c r="M23" s="78"/>
      <c r="O23" s="1"/>
    </row>
    <row r="24" spans="1:15" s="3" customFormat="1" x14ac:dyDescent="0.25">
      <c r="A24" s="70" t="s">
        <v>196</v>
      </c>
      <c r="B24" s="71" t="s">
        <v>197</v>
      </c>
      <c r="C24" s="72" t="s">
        <v>49</v>
      </c>
      <c r="D24" s="73">
        <v>5179260</v>
      </c>
      <c r="E24" s="73">
        <v>5179260</v>
      </c>
      <c r="F24" s="80">
        <v>0</v>
      </c>
      <c r="G24" s="75">
        <f t="shared" si="0"/>
        <v>0</v>
      </c>
      <c r="H24" s="75">
        <f t="shared" si="1"/>
        <v>0</v>
      </c>
      <c r="I24" s="76">
        <f>D24-F24</f>
        <v>5179260</v>
      </c>
      <c r="J24" s="51">
        <f>E24-F24</f>
        <v>5179260</v>
      </c>
      <c r="K24" s="77"/>
      <c r="L24" s="77"/>
      <c r="M24" s="79"/>
      <c r="O24" s="1"/>
    </row>
    <row r="25" spans="1:15" s="3" customFormat="1" x14ac:dyDescent="0.25">
      <c r="A25" s="36">
        <v>5</v>
      </c>
      <c r="B25" s="37" t="s">
        <v>313</v>
      </c>
      <c r="C25" s="38" t="s">
        <v>173</v>
      </c>
      <c r="D25" s="39">
        <f>SUM(D26:D26)</f>
        <v>3042399</v>
      </c>
      <c r="E25" s="39">
        <f>SUM(E26:E26)</f>
        <v>3042399</v>
      </c>
      <c r="F25" s="39">
        <f>SUM(F26:F26)</f>
        <v>0</v>
      </c>
      <c r="G25" s="41">
        <f t="shared" si="0"/>
        <v>0</v>
      </c>
      <c r="H25" s="41">
        <f t="shared" si="1"/>
        <v>0</v>
      </c>
      <c r="I25" s="39">
        <f>SUM(I26:I26)</f>
        <v>3042399</v>
      </c>
      <c r="J25" s="39">
        <f>SUM(J26:J26)</f>
        <v>3042399</v>
      </c>
      <c r="K25" s="43"/>
      <c r="L25" s="43"/>
      <c r="M25" s="44"/>
      <c r="O25" s="1"/>
    </row>
    <row r="26" spans="1:15" s="3" customFormat="1" x14ac:dyDescent="0.25">
      <c r="A26" s="54" t="s">
        <v>194</v>
      </c>
      <c r="B26" s="55" t="s">
        <v>195</v>
      </c>
      <c r="C26" s="56" t="s">
        <v>48</v>
      </c>
      <c r="D26" s="57">
        <v>3042399</v>
      </c>
      <c r="E26" s="57">
        <v>3042399</v>
      </c>
      <c r="F26" s="58">
        <v>0</v>
      </c>
      <c r="G26" s="50">
        <f t="shared" si="0"/>
        <v>0</v>
      </c>
      <c r="H26" s="50">
        <f t="shared" si="1"/>
        <v>0</v>
      </c>
      <c r="I26" s="51">
        <f>D26-F26</f>
        <v>3042399</v>
      </c>
      <c r="J26" s="51">
        <f>E26-F26</f>
        <v>3042399</v>
      </c>
      <c r="K26" s="59"/>
      <c r="L26" s="59"/>
      <c r="M26" s="78"/>
      <c r="O26" s="1"/>
    </row>
    <row r="27" spans="1:15" s="3" customFormat="1" x14ac:dyDescent="0.25">
      <c r="A27" s="36">
        <v>6</v>
      </c>
      <c r="B27" s="37" t="s">
        <v>314</v>
      </c>
      <c r="C27" s="38" t="s">
        <v>9</v>
      </c>
      <c r="D27" s="39">
        <f>SUM(D28,D29)</f>
        <v>5436140</v>
      </c>
      <c r="E27" s="39">
        <f>SUM(E28,E29)</f>
        <v>5436140</v>
      </c>
      <c r="F27" s="39">
        <f>SUM(F28,F29)</f>
        <v>0</v>
      </c>
      <c r="G27" s="41">
        <f t="shared" si="0"/>
        <v>0</v>
      </c>
      <c r="H27" s="41">
        <f t="shared" si="1"/>
        <v>0</v>
      </c>
      <c r="I27" s="39">
        <f>SUM(I28,I29)</f>
        <v>5436140</v>
      </c>
      <c r="J27" s="39">
        <f>SUM(J28,J29)</f>
        <v>5436140</v>
      </c>
      <c r="K27" s="43"/>
      <c r="L27" s="43"/>
      <c r="M27" s="44"/>
      <c r="O27" s="1"/>
    </row>
    <row r="28" spans="1:15" s="3" customFormat="1" x14ac:dyDescent="0.25">
      <c r="A28" s="54" t="s">
        <v>196</v>
      </c>
      <c r="B28" s="55" t="s">
        <v>195</v>
      </c>
      <c r="C28" s="56" t="s">
        <v>48</v>
      </c>
      <c r="D28" s="57">
        <v>494616</v>
      </c>
      <c r="E28" s="57">
        <v>494616</v>
      </c>
      <c r="F28" s="58">
        <v>0</v>
      </c>
      <c r="G28" s="50">
        <f t="shared" si="0"/>
        <v>0</v>
      </c>
      <c r="H28" s="50">
        <f t="shared" si="1"/>
        <v>0</v>
      </c>
      <c r="I28" s="51">
        <f>D28-F28</f>
        <v>494616</v>
      </c>
      <c r="J28" s="51">
        <f>E28-F28</f>
        <v>494616</v>
      </c>
      <c r="K28" s="59"/>
      <c r="L28" s="59"/>
      <c r="M28" s="78"/>
      <c r="O28" s="1"/>
    </row>
    <row r="29" spans="1:15" s="3" customFormat="1" x14ac:dyDescent="0.25">
      <c r="A29" s="81" t="s">
        <v>200</v>
      </c>
      <c r="B29" s="82" t="s">
        <v>197</v>
      </c>
      <c r="C29" s="83" t="s">
        <v>49</v>
      </c>
      <c r="D29" s="84">
        <v>4941524</v>
      </c>
      <c r="E29" s="84">
        <v>4941524</v>
      </c>
      <c r="F29" s="85">
        <v>0</v>
      </c>
      <c r="G29" s="86">
        <f t="shared" si="0"/>
        <v>0</v>
      </c>
      <c r="H29" s="86">
        <f t="shared" si="1"/>
        <v>0</v>
      </c>
      <c r="I29" s="87">
        <f>D29-F29</f>
        <v>4941524</v>
      </c>
      <c r="J29" s="51">
        <f>E29-F29</f>
        <v>4941524</v>
      </c>
      <c r="K29" s="88"/>
      <c r="L29" s="88"/>
      <c r="M29" s="89"/>
      <c r="O29" s="1"/>
    </row>
    <row r="30" spans="1:15" s="3" customFormat="1" x14ac:dyDescent="0.25">
      <c r="A30" s="36">
        <v>6</v>
      </c>
      <c r="B30" s="37" t="s">
        <v>426</v>
      </c>
      <c r="C30" s="38" t="s">
        <v>385</v>
      </c>
      <c r="D30" s="39">
        <f>SUM(D31,D32)</f>
        <v>50000000</v>
      </c>
      <c r="E30" s="39">
        <f>SUM(E31,E32)</f>
        <v>49475000</v>
      </c>
      <c r="F30" s="39">
        <f>SUM(F31,F32)</f>
        <v>0</v>
      </c>
      <c r="G30" s="41">
        <f t="shared" si="0"/>
        <v>0</v>
      </c>
      <c r="H30" s="41">
        <f t="shared" si="1"/>
        <v>0</v>
      </c>
      <c r="I30" s="39">
        <f>SUM(I31,I32)</f>
        <v>50000000</v>
      </c>
      <c r="J30" s="39">
        <f>SUM(J31,J32)</f>
        <v>49475000</v>
      </c>
      <c r="K30" s="43"/>
      <c r="L30" s="43"/>
      <c r="M30" s="44"/>
      <c r="O30" s="1"/>
    </row>
    <row r="31" spans="1:15" s="3" customFormat="1" x14ac:dyDescent="0.25">
      <c r="A31" s="54" t="s">
        <v>196</v>
      </c>
      <c r="B31" s="55" t="s">
        <v>237</v>
      </c>
      <c r="C31" s="56" t="s">
        <v>427</v>
      </c>
      <c r="D31" s="57">
        <v>1750000</v>
      </c>
      <c r="E31" s="57">
        <v>1225000</v>
      </c>
      <c r="F31" s="58">
        <v>0</v>
      </c>
      <c r="G31" s="50">
        <f t="shared" si="0"/>
        <v>0</v>
      </c>
      <c r="H31" s="50">
        <f t="shared" si="1"/>
        <v>0</v>
      </c>
      <c r="I31" s="51">
        <f>D31-F31</f>
        <v>1750000</v>
      </c>
      <c r="J31" s="51">
        <f>E31-F31</f>
        <v>1225000</v>
      </c>
      <c r="K31" s="59"/>
      <c r="L31" s="59"/>
      <c r="M31" s="78"/>
      <c r="O31" s="1"/>
    </row>
    <row r="32" spans="1:15" s="3" customFormat="1" ht="30" x14ac:dyDescent="0.25">
      <c r="A32" s="135" t="s">
        <v>200</v>
      </c>
      <c r="B32" s="136" t="s">
        <v>290</v>
      </c>
      <c r="C32" s="137" t="s">
        <v>104</v>
      </c>
      <c r="D32" s="138">
        <v>48250000</v>
      </c>
      <c r="E32" s="138">
        <v>48250000</v>
      </c>
      <c r="F32" s="299">
        <v>0</v>
      </c>
      <c r="G32" s="139">
        <f t="shared" si="0"/>
        <v>0</v>
      </c>
      <c r="H32" s="139">
        <f t="shared" si="1"/>
        <v>0</v>
      </c>
      <c r="I32" s="140">
        <f>D32-F32</f>
        <v>48250000</v>
      </c>
      <c r="J32" s="140">
        <f>E32-F32</f>
        <v>48250000</v>
      </c>
      <c r="K32" s="141"/>
      <c r="L32" s="141"/>
      <c r="M32" s="142"/>
      <c r="O32" s="1"/>
    </row>
    <row r="33" spans="1:15" s="3" customFormat="1" x14ac:dyDescent="0.25">
      <c r="A33" s="91" t="s">
        <v>26</v>
      </c>
      <c r="B33" s="92" t="s">
        <v>136</v>
      </c>
      <c r="C33" s="93" t="s">
        <v>174</v>
      </c>
      <c r="D33" s="94">
        <f>D34+D60+D66+D69+D72</f>
        <v>13161856560</v>
      </c>
      <c r="E33" s="94">
        <f>E34+E60+E66+E69+E72</f>
        <v>13161856560</v>
      </c>
      <c r="F33" s="94">
        <f>F34+F60+F66+F69+F72</f>
        <v>4361647439</v>
      </c>
      <c r="G33" s="96">
        <f t="shared" si="0"/>
        <v>33.138542568951991</v>
      </c>
      <c r="H33" s="96">
        <f t="shared" si="1"/>
        <v>33.138542568951991</v>
      </c>
      <c r="I33" s="94">
        <f>I34+I60+I66+I69+I72</f>
        <v>8800209121</v>
      </c>
      <c r="J33" s="94">
        <f>J34+J60+J66+J69+J72</f>
        <v>8800209121</v>
      </c>
      <c r="K33" s="98"/>
      <c r="L33" s="98"/>
      <c r="M33" s="99"/>
      <c r="O33" s="1"/>
    </row>
    <row r="34" spans="1:15" s="3" customFormat="1" x14ac:dyDescent="0.25">
      <c r="A34" s="36">
        <v>7</v>
      </c>
      <c r="B34" s="37" t="s">
        <v>315</v>
      </c>
      <c r="C34" s="38" t="s">
        <v>10</v>
      </c>
      <c r="D34" s="39">
        <f>SUM(D35:D59)</f>
        <v>12823756560</v>
      </c>
      <c r="E34" s="39">
        <f>SUM(E35:E59)</f>
        <v>12823756560</v>
      </c>
      <c r="F34" s="39">
        <f>SUM(F35:F59)</f>
        <v>4261027439</v>
      </c>
      <c r="G34" s="41">
        <f t="shared" si="0"/>
        <v>33.227607051517516</v>
      </c>
      <c r="H34" s="41">
        <f t="shared" si="1"/>
        <v>33.227607051517516</v>
      </c>
      <c r="I34" s="39">
        <f>SUM(I35:I59)</f>
        <v>8562729121</v>
      </c>
      <c r="J34" s="39">
        <f>SUM(J35:J59)</f>
        <v>8562729121</v>
      </c>
      <c r="K34" s="43"/>
      <c r="L34" s="43"/>
      <c r="M34" s="44"/>
      <c r="O34" s="1"/>
    </row>
    <row r="35" spans="1:15" s="3" customFormat="1" x14ac:dyDescent="0.25">
      <c r="A35" s="54" t="s">
        <v>194</v>
      </c>
      <c r="B35" s="55" t="s">
        <v>198</v>
      </c>
      <c r="C35" s="56" t="s">
        <v>50</v>
      </c>
      <c r="D35" s="57">
        <v>3430000000</v>
      </c>
      <c r="E35" s="57">
        <v>3430000000</v>
      </c>
      <c r="F35" s="58">
        <v>1395664979</v>
      </c>
      <c r="G35" s="50">
        <f t="shared" si="0"/>
        <v>40.689941078717204</v>
      </c>
      <c r="H35" s="50">
        <f t="shared" si="1"/>
        <v>40.689941078717204</v>
      </c>
      <c r="I35" s="51">
        <f t="shared" ref="I35:I59" si="4">D35-F35</f>
        <v>2034335021</v>
      </c>
      <c r="J35" s="51">
        <f t="shared" ref="J35:J58" si="5">E35-F35</f>
        <v>2034335021</v>
      </c>
      <c r="K35" s="59"/>
      <c r="L35" s="59"/>
      <c r="M35" s="78"/>
      <c r="O35" s="1"/>
    </row>
    <row r="36" spans="1:15" s="3" customFormat="1" x14ac:dyDescent="0.25">
      <c r="A36" s="54" t="s">
        <v>196</v>
      </c>
      <c r="B36" s="55" t="s">
        <v>429</v>
      </c>
      <c r="C36" s="56" t="s">
        <v>430</v>
      </c>
      <c r="D36" s="57">
        <v>308970000</v>
      </c>
      <c r="E36" s="57">
        <v>308970000</v>
      </c>
      <c r="F36" s="58">
        <v>0</v>
      </c>
      <c r="G36" s="50">
        <f t="shared" si="0"/>
        <v>0</v>
      </c>
      <c r="H36" s="50">
        <f t="shared" si="1"/>
        <v>0</v>
      </c>
      <c r="I36" s="51">
        <f t="shared" si="4"/>
        <v>308970000</v>
      </c>
      <c r="J36" s="51">
        <f t="shared" si="5"/>
        <v>308970000</v>
      </c>
      <c r="K36" s="59"/>
      <c r="L36" s="59"/>
      <c r="M36" s="78"/>
      <c r="O36" s="1"/>
    </row>
    <row r="37" spans="1:15" s="3" customFormat="1" x14ac:dyDescent="0.25">
      <c r="A37" s="54" t="s">
        <v>200</v>
      </c>
      <c r="B37" s="55" t="s">
        <v>199</v>
      </c>
      <c r="C37" s="56" t="s">
        <v>51</v>
      </c>
      <c r="D37" s="57">
        <v>330050000</v>
      </c>
      <c r="E37" s="57">
        <v>330050000</v>
      </c>
      <c r="F37" s="58">
        <v>118849652</v>
      </c>
      <c r="G37" s="50">
        <f t="shared" si="0"/>
        <v>36.009590062111805</v>
      </c>
      <c r="H37" s="50">
        <f t="shared" si="1"/>
        <v>36.009590062111805</v>
      </c>
      <c r="I37" s="51">
        <f t="shared" si="4"/>
        <v>211200348</v>
      </c>
      <c r="J37" s="51">
        <f t="shared" si="5"/>
        <v>211200348</v>
      </c>
      <c r="K37" s="59"/>
      <c r="L37" s="59"/>
      <c r="M37" s="78"/>
      <c r="O37" s="1"/>
    </row>
    <row r="38" spans="1:15" s="3" customFormat="1" x14ac:dyDescent="0.25">
      <c r="A38" s="54" t="s">
        <v>202</v>
      </c>
      <c r="B38" s="55" t="s">
        <v>431</v>
      </c>
      <c r="C38" s="56" t="s">
        <v>432</v>
      </c>
      <c r="D38" s="57">
        <v>42000000</v>
      </c>
      <c r="E38" s="57">
        <v>42000000</v>
      </c>
      <c r="F38" s="58">
        <v>0</v>
      </c>
      <c r="G38" s="50">
        <f t="shared" si="0"/>
        <v>0</v>
      </c>
      <c r="H38" s="50">
        <f t="shared" si="1"/>
        <v>0</v>
      </c>
      <c r="I38" s="51">
        <f t="shared" si="4"/>
        <v>42000000</v>
      </c>
      <c r="J38" s="51">
        <f t="shared" si="5"/>
        <v>42000000</v>
      </c>
      <c r="K38" s="59"/>
      <c r="L38" s="59"/>
      <c r="M38" s="78"/>
      <c r="O38" s="1"/>
    </row>
    <row r="39" spans="1:15" s="3" customFormat="1" x14ac:dyDescent="0.25">
      <c r="A39" s="54" t="s">
        <v>204</v>
      </c>
      <c r="B39" s="55" t="s">
        <v>201</v>
      </c>
      <c r="C39" s="56" t="s">
        <v>52</v>
      </c>
      <c r="D39" s="57">
        <v>252000000</v>
      </c>
      <c r="E39" s="57">
        <v>252000000</v>
      </c>
      <c r="F39" s="58">
        <v>85410000</v>
      </c>
      <c r="G39" s="50">
        <f t="shared" si="0"/>
        <v>33.892857142857139</v>
      </c>
      <c r="H39" s="50">
        <f t="shared" si="1"/>
        <v>33.892857142857139</v>
      </c>
      <c r="I39" s="51">
        <f t="shared" si="4"/>
        <v>166590000</v>
      </c>
      <c r="J39" s="51">
        <f t="shared" si="5"/>
        <v>166590000</v>
      </c>
      <c r="K39" s="59"/>
      <c r="L39" s="59"/>
      <c r="M39" s="78"/>
      <c r="O39" s="1"/>
    </row>
    <row r="40" spans="1:15" s="3" customFormat="1" x14ac:dyDescent="0.25">
      <c r="A40" s="54" t="s">
        <v>206</v>
      </c>
      <c r="B40" s="55" t="s">
        <v>203</v>
      </c>
      <c r="C40" s="56" t="s">
        <v>53</v>
      </c>
      <c r="D40" s="57">
        <v>230224000</v>
      </c>
      <c r="E40" s="57">
        <v>230224000</v>
      </c>
      <c r="F40" s="58">
        <v>77868000</v>
      </c>
      <c r="G40" s="50">
        <f t="shared" si="0"/>
        <v>33.822711793731322</v>
      </c>
      <c r="H40" s="50">
        <f t="shared" si="1"/>
        <v>33.822711793731322</v>
      </c>
      <c r="I40" s="51">
        <f t="shared" si="4"/>
        <v>152356000</v>
      </c>
      <c r="J40" s="51">
        <f t="shared" si="5"/>
        <v>152356000</v>
      </c>
      <c r="K40" s="59"/>
      <c r="L40" s="59"/>
      <c r="M40" s="78"/>
      <c r="O40" s="1"/>
    </row>
    <row r="41" spans="1:15" s="3" customFormat="1" x14ac:dyDescent="0.25">
      <c r="A41" s="54" t="s">
        <v>208</v>
      </c>
      <c r="B41" s="55" t="s">
        <v>205</v>
      </c>
      <c r="C41" s="56" t="s">
        <v>54</v>
      </c>
      <c r="D41" s="57">
        <v>100100000</v>
      </c>
      <c r="E41" s="57">
        <v>100100000</v>
      </c>
      <c r="F41" s="58">
        <v>21785000</v>
      </c>
      <c r="G41" s="50">
        <f t="shared" si="0"/>
        <v>21.763236763236762</v>
      </c>
      <c r="H41" s="50">
        <f t="shared" si="1"/>
        <v>21.763236763236762</v>
      </c>
      <c r="I41" s="51">
        <f t="shared" si="4"/>
        <v>78315000</v>
      </c>
      <c r="J41" s="51">
        <f t="shared" si="5"/>
        <v>78315000</v>
      </c>
      <c r="K41" s="59"/>
      <c r="L41" s="59"/>
      <c r="M41" s="78"/>
      <c r="O41" s="1"/>
    </row>
    <row r="42" spans="1:15" s="3" customFormat="1" x14ac:dyDescent="0.25">
      <c r="A42" s="54" t="s">
        <v>210</v>
      </c>
      <c r="B42" s="55" t="s">
        <v>433</v>
      </c>
      <c r="C42" s="56" t="s">
        <v>434</v>
      </c>
      <c r="D42" s="57">
        <v>14000000</v>
      </c>
      <c r="E42" s="57">
        <v>14000000</v>
      </c>
      <c r="F42" s="58">
        <v>0</v>
      </c>
      <c r="G42" s="50">
        <f t="shared" si="0"/>
        <v>0</v>
      </c>
      <c r="H42" s="50">
        <f t="shared" si="1"/>
        <v>0</v>
      </c>
      <c r="I42" s="51">
        <f t="shared" si="4"/>
        <v>14000000</v>
      </c>
      <c r="J42" s="51">
        <f t="shared" si="5"/>
        <v>14000000</v>
      </c>
      <c r="K42" s="59"/>
      <c r="L42" s="59"/>
      <c r="M42" s="78"/>
      <c r="O42" s="1"/>
    </row>
    <row r="43" spans="1:15" s="3" customFormat="1" x14ac:dyDescent="0.25">
      <c r="A43" s="54" t="s">
        <v>212</v>
      </c>
      <c r="B43" s="55" t="s">
        <v>207</v>
      </c>
      <c r="C43" s="56" t="s">
        <v>55</v>
      </c>
      <c r="D43" s="57">
        <v>215250000</v>
      </c>
      <c r="E43" s="57">
        <v>215250000</v>
      </c>
      <c r="F43" s="58">
        <v>71333700</v>
      </c>
      <c r="G43" s="50">
        <f t="shared" si="0"/>
        <v>33.139930313588849</v>
      </c>
      <c r="H43" s="50">
        <f t="shared" si="1"/>
        <v>33.139930313588849</v>
      </c>
      <c r="I43" s="51">
        <f t="shared" si="4"/>
        <v>143916300</v>
      </c>
      <c r="J43" s="51">
        <f t="shared" si="5"/>
        <v>143916300</v>
      </c>
      <c r="K43" s="59"/>
      <c r="L43" s="59"/>
      <c r="M43" s="78"/>
      <c r="O43" s="1"/>
    </row>
    <row r="44" spans="1:15" s="3" customFormat="1" x14ac:dyDescent="0.25">
      <c r="A44" s="54" t="s">
        <v>214</v>
      </c>
      <c r="B44" s="55" t="s">
        <v>435</v>
      </c>
      <c r="C44" s="56" t="s">
        <v>436</v>
      </c>
      <c r="D44" s="57">
        <v>25200000</v>
      </c>
      <c r="E44" s="57">
        <v>25200000</v>
      </c>
      <c r="F44" s="58">
        <v>0</v>
      </c>
      <c r="G44" s="50">
        <f t="shared" si="0"/>
        <v>0</v>
      </c>
      <c r="H44" s="50">
        <f t="shared" si="1"/>
        <v>0</v>
      </c>
      <c r="I44" s="51">
        <f t="shared" si="4"/>
        <v>25200000</v>
      </c>
      <c r="J44" s="51">
        <f t="shared" si="5"/>
        <v>25200000</v>
      </c>
      <c r="K44" s="59"/>
      <c r="L44" s="59"/>
      <c r="M44" s="78"/>
      <c r="O44" s="1"/>
    </row>
    <row r="45" spans="1:15" s="3" customFormat="1" x14ac:dyDescent="0.25">
      <c r="A45" s="54" t="s">
        <v>216</v>
      </c>
      <c r="B45" s="55" t="s">
        <v>209</v>
      </c>
      <c r="C45" s="56" t="s">
        <v>56</v>
      </c>
      <c r="D45" s="57">
        <v>101800000</v>
      </c>
      <c r="E45" s="57">
        <v>101800000</v>
      </c>
      <c r="F45" s="58">
        <v>46315864</v>
      </c>
      <c r="G45" s="50">
        <f t="shared" si="0"/>
        <v>45.496919449901768</v>
      </c>
      <c r="H45" s="50">
        <f t="shared" si="1"/>
        <v>45.496919449901768</v>
      </c>
      <c r="I45" s="51">
        <f t="shared" si="4"/>
        <v>55484136</v>
      </c>
      <c r="J45" s="51">
        <f t="shared" si="5"/>
        <v>55484136</v>
      </c>
      <c r="K45" s="59"/>
      <c r="L45" s="59"/>
      <c r="M45" s="78"/>
      <c r="O45" s="1"/>
    </row>
    <row r="46" spans="1:15" s="3" customFormat="1" x14ac:dyDescent="0.25">
      <c r="A46" s="54" t="s">
        <v>218</v>
      </c>
      <c r="B46" s="55" t="s">
        <v>437</v>
      </c>
      <c r="C46" s="56" t="s">
        <v>438</v>
      </c>
      <c r="D46" s="57">
        <v>21000000</v>
      </c>
      <c r="E46" s="57">
        <v>21000000</v>
      </c>
      <c r="F46" s="58">
        <v>0</v>
      </c>
      <c r="G46" s="50">
        <f t="shared" si="0"/>
        <v>0</v>
      </c>
      <c r="H46" s="50">
        <f t="shared" si="1"/>
        <v>0</v>
      </c>
      <c r="I46" s="51">
        <f t="shared" si="4"/>
        <v>21000000</v>
      </c>
      <c r="J46" s="51">
        <f t="shared" si="5"/>
        <v>21000000</v>
      </c>
      <c r="K46" s="59"/>
      <c r="L46" s="59"/>
      <c r="M46" s="78"/>
      <c r="O46" s="1"/>
    </row>
    <row r="47" spans="1:15" s="3" customFormat="1" x14ac:dyDescent="0.25">
      <c r="A47" s="54" t="s">
        <v>220</v>
      </c>
      <c r="B47" s="55" t="s">
        <v>211</v>
      </c>
      <c r="C47" s="56" t="s">
        <v>57</v>
      </c>
      <c r="D47" s="57">
        <v>114000</v>
      </c>
      <c r="E47" s="57">
        <v>114000</v>
      </c>
      <c r="F47" s="58">
        <v>22031</v>
      </c>
      <c r="G47" s="50">
        <f t="shared" si="0"/>
        <v>19.325438596491228</v>
      </c>
      <c r="H47" s="50">
        <f t="shared" si="1"/>
        <v>19.325438596491228</v>
      </c>
      <c r="I47" s="51">
        <f t="shared" si="4"/>
        <v>91969</v>
      </c>
      <c r="J47" s="51">
        <f t="shared" si="5"/>
        <v>91969</v>
      </c>
      <c r="K47" s="59"/>
      <c r="L47" s="59"/>
      <c r="M47" s="78"/>
      <c r="O47" s="1"/>
    </row>
    <row r="48" spans="1:15" s="3" customFormat="1" x14ac:dyDescent="0.25">
      <c r="A48" s="54" t="s">
        <v>251</v>
      </c>
      <c r="B48" s="55" t="s">
        <v>439</v>
      </c>
      <c r="C48" s="56" t="s">
        <v>440</v>
      </c>
      <c r="D48" s="57">
        <v>42000</v>
      </c>
      <c r="E48" s="57">
        <v>42000</v>
      </c>
      <c r="F48" s="58">
        <v>0</v>
      </c>
      <c r="G48" s="50">
        <f t="shared" si="0"/>
        <v>0</v>
      </c>
      <c r="H48" s="50">
        <f t="shared" si="1"/>
        <v>0</v>
      </c>
      <c r="I48" s="51">
        <f t="shared" si="4"/>
        <v>42000</v>
      </c>
      <c r="J48" s="51">
        <f t="shared" si="5"/>
        <v>42000</v>
      </c>
      <c r="K48" s="59"/>
      <c r="L48" s="59"/>
      <c r="M48" s="78"/>
      <c r="O48" s="1"/>
    </row>
    <row r="49" spans="1:15" s="3" customFormat="1" x14ac:dyDescent="0.25">
      <c r="A49" s="54" t="s">
        <v>252</v>
      </c>
      <c r="B49" s="55" t="s">
        <v>213</v>
      </c>
      <c r="C49" s="56" t="s">
        <v>58</v>
      </c>
      <c r="D49" s="57">
        <v>393600000</v>
      </c>
      <c r="E49" s="57">
        <v>393600000</v>
      </c>
      <c r="F49" s="58">
        <v>118163104</v>
      </c>
      <c r="G49" s="50">
        <f t="shared" si="0"/>
        <v>30.021113821138211</v>
      </c>
      <c r="H49" s="50">
        <f t="shared" si="1"/>
        <v>30.021113821138211</v>
      </c>
      <c r="I49" s="51">
        <f t="shared" si="4"/>
        <v>275436896</v>
      </c>
      <c r="J49" s="51">
        <f t="shared" si="5"/>
        <v>275436896</v>
      </c>
      <c r="K49" s="59"/>
      <c r="L49" s="59"/>
      <c r="M49" s="78"/>
      <c r="O49" s="1"/>
    </row>
    <row r="50" spans="1:15" s="3" customFormat="1" x14ac:dyDescent="0.25">
      <c r="A50" s="54" t="s">
        <v>253</v>
      </c>
      <c r="B50" s="55" t="s">
        <v>441</v>
      </c>
      <c r="C50" s="56" t="s">
        <v>442</v>
      </c>
      <c r="D50" s="57">
        <v>24000000</v>
      </c>
      <c r="E50" s="57">
        <v>24000000</v>
      </c>
      <c r="F50" s="58">
        <v>0</v>
      </c>
      <c r="G50" s="50">
        <f t="shared" si="0"/>
        <v>0</v>
      </c>
      <c r="H50" s="50">
        <f t="shared" si="1"/>
        <v>0</v>
      </c>
      <c r="I50" s="51">
        <f t="shared" si="4"/>
        <v>24000000</v>
      </c>
      <c r="J50" s="51">
        <f t="shared" si="5"/>
        <v>24000000</v>
      </c>
      <c r="K50" s="59"/>
      <c r="L50" s="59"/>
      <c r="M50" s="78"/>
      <c r="O50" s="1"/>
    </row>
    <row r="51" spans="1:15" s="3" customFormat="1" x14ac:dyDescent="0.25">
      <c r="A51" s="54" t="s">
        <v>254</v>
      </c>
      <c r="B51" s="55" t="s">
        <v>215</v>
      </c>
      <c r="C51" s="56" t="s">
        <v>59</v>
      </c>
      <c r="D51" s="57">
        <v>14400000</v>
      </c>
      <c r="E51" s="57">
        <v>14400000</v>
      </c>
      <c r="F51" s="58">
        <v>2792336</v>
      </c>
      <c r="G51" s="50">
        <f t="shared" si="0"/>
        <v>19.391222222222222</v>
      </c>
      <c r="H51" s="50">
        <f t="shared" si="1"/>
        <v>19.391222222222222</v>
      </c>
      <c r="I51" s="51">
        <f t="shared" si="4"/>
        <v>11607664</v>
      </c>
      <c r="J51" s="51">
        <f t="shared" si="5"/>
        <v>11607664</v>
      </c>
      <c r="K51" s="59"/>
      <c r="L51" s="59"/>
      <c r="M51" s="78"/>
      <c r="O51" s="1"/>
    </row>
    <row r="52" spans="1:15" s="3" customFormat="1" x14ac:dyDescent="0.25">
      <c r="A52" s="54" t="s">
        <v>277</v>
      </c>
      <c r="B52" s="55" t="s">
        <v>443</v>
      </c>
      <c r="C52" s="56" t="s">
        <v>444</v>
      </c>
      <c r="D52" s="57">
        <v>2400000</v>
      </c>
      <c r="E52" s="57">
        <v>2400000</v>
      </c>
      <c r="F52" s="58">
        <v>0</v>
      </c>
      <c r="G52" s="50">
        <f t="shared" si="0"/>
        <v>0</v>
      </c>
      <c r="H52" s="50">
        <f t="shared" si="1"/>
        <v>0</v>
      </c>
      <c r="I52" s="51">
        <f t="shared" si="4"/>
        <v>2400000</v>
      </c>
      <c r="J52" s="51">
        <f t="shared" si="5"/>
        <v>2400000</v>
      </c>
      <c r="K52" s="59"/>
      <c r="L52" s="59"/>
      <c r="M52" s="78"/>
      <c r="O52" s="1"/>
    </row>
    <row r="53" spans="1:15" s="3" customFormat="1" x14ac:dyDescent="0.25">
      <c r="A53" s="54" t="s">
        <v>279</v>
      </c>
      <c r="B53" s="55" t="s">
        <v>217</v>
      </c>
      <c r="C53" s="56" t="s">
        <v>60</v>
      </c>
      <c r="D53" s="57">
        <v>28800000</v>
      </c>
      <c r="E53" s="57">
        <v>28800000</v>
      </c>
      <c r="F53" s="58">
        <v>8377093</v>
      </c>
      <c r="G53" s="50">
        <f t="shared" si="0"/>
        <v>29.087128472222222</v>
      </c>
      <c r="H53" s="50">
        <f t="shared" si="1"/>
        <v>29.087128472222222</v>
      </c>
      <c r="I53" s="51">
        <f t="shared" si="4"/>
        <v>20422907</v>
      </c>
      <c r="J53" s="51">
        <f t="shared" si="5"/>
        <v>20422907</v>
      </c>
      <c r="K53" s="59"/>
      <c r="L53" s="59"/>
      <c r="M53" s="78"/>
      <c r="O53" s="1"/>
    </row>
    <row r="54" spans="1:15" s="3" customFormat="1" x14ac:dyDescent="0.25">
      <c r="A54" s="54" t="s">
        <v>281</v>
      </c>
      <c r="B54" s="55" t="s">
        <v>445</v>
      </c>
      <c r="C54" s="56" t="s">
        <v>446</v>
      </c>
      <c r="D54" s="57">
        <v>1200000</v>
      </c>
      <c r="E54" s="57">
        <v>1200000</v>
      </c>
      <c r="F54" s="58">
        <v>0</v>
      </c>
      <c r="G54" s="50">
        <f t="shared" si="0"/>
        <v>0</v>
      </c>
      <c r="H54" s="50">
        <f t="shared" si="1"/>
        <v>0</v>
      </c>
      <c r="I54" s="51">
        <f t="shared" si="4"/>
        <v>1200000</v>
      </c>
      <c r="J54" s="51">
        <f t="shared" si="5"/>
        <v>1200000</v>
      </c>
      <c r="K54" s="59"/>
      <c r="L54" s="59"/>
      <c r="M54" s="78"/>
      <c r="O54" s="1"/>
    </row>
    <row r="55" spans="1:15" s="3" customFormat="1" ht="30" x14ac:dyDescent="0.25">
      <c r="A55" s="54" t="s">
        <v>282</v>
      </c>
      <c r="B55" s="55" t="s">
        <v>219</v>
      </c>
      <c r="C55" s="56" t="s">
        <v>61</v>
      </c>
      <c r="D55" s="57">
        <v>24000000</v>
      </c>
      <c r="E55" s="57">
        <v>24000000</v>
      </c>
      <c r="F55" s="58">
        <v>0</v>
      </c>
      <c r="G55" s="50">
        <f t="shared" si="0"/>
        <v>0</v>
      </c>
      <c r="H55" s="50">
        <f t="shared" si="1"/>
        <v>0</v>
      </c>
      <c r="I55" s="51">
        <f t="shared" si="4"/>
        <v>24000000</v>
      </c>
      <c r="J55" s="51">
        <f t="shared" si="5"/>
        <v>24000000</v>
      </c>
      <c r="K55" s="59"/>
      <c r="L55" s="59"/>
      <c r="M55" s="78"/>
      <c r="O55" s="1"/>
    </row>
    <row r="56" spans="1:15" s="3" customFormat="1" ht="30" x14ac:dyDescent="0.25">
      <c r="A56" s="54" t="s">
        <v>289</v>
      </c>
      <c r="B56" s="55" t="s">
        <v>447</v>
      </c>
      <c r="C56" s="56" t="s">
        <v>448</v>
      </c>
      <c r="D56" s="57">
        <v>2400000</v>
      </c>
      <c r="E56" s="57">
        <v>2400000</v>
      </c>
      <c r="F56" s="58">
        <v>0</v>
      </c>
      <c r="G56" s="50">
        <f t="shared" si="0"/>
        <v>0</v>
      </c>
      <c r="H56" s="50">
        <f t="shared" si="1"/>
        <v>0</v>
      </c>
      <c r="I56" s="51">
        <f t="shared" si="4"/>
        <v>2400000</v>
      </c>
      <c r="J56" s="51">
        <f t="shared" si="5"/>
        <v>2400000</v>
      </c>
      <c r="K56" s="59"/>
      <c r="L56" s="59"/>
      <c r="M56" s="78"/>
      <c r="O56" s="1"/>
    </row>
    <row r="57" spans="1:15" s="3" customFormat="1" x14ac:dyDescent="0.25">
      <c r="A57" s="54" t="s">
        <v>308</v>
      </c>
      <c r="B57" s="55" t="s">
        <v>221</v>
      </c>
      <c r="C57" s="56" t="s">
        <v>163</v>
      </c>
      <c r="D57" s="57">
        <v>7179400000</v>
      </c>
      <c r="E57" s="57">
        <v>7179400000</v>
      </c>
      <c r="F57" s="58">
        <v>2314445680</v>
      </c>
      <c r="G57" s="50">
        <f t="shared" si="0"/>
        <v>32.237313424520153</v>
      </c>
      <c r="H57" s="50">
        <f t="shared" si="1"/>
        <v>32.237313424520153</v>
      </c>
      <c r="I57" s="51">
        <f t="shared" si="4"/>
        <v>4864954320</v>
      </c>
      <c r="J57" s="51">
        <f t="shared" si="5"/>
        <v>4864954320</v>
      </c>
      <c r="K57" s="59"/>
      <c r="L57" s="59"/>
      <c r="M57" s="78"/>
      <c r="O57" s="1"/>
    </row>
    <row r="58" spans="1:15" s="3" customFormat="1" x14ac:dyDescent="0.25">
      <c r="A58" s="54" t="s">
        <v>453</v>
      </c>
      <c r="B58" s="55" t="s">
        <v>449</v>
      </c>
      <c r="C58" s="56" t="s">
        <v>450</v>
      </c>
      <c r="D58" s="57">
        <v>80316560</v>
      </c>
      <c r="E58" s="57">
        <v>80316560</v>
      </c>
      <c r="F58" s="58">
        <v>0</v>
      </c>
      <c r="G58" s="50">
        <f t="shared" si="0"/>
        <v>0</v>
      </c>
      <c r="H58" s="50">
        <f t="shared" si="1"/>
        <v>0</v>
      </c>
      <c r="I58" s="51">
        <f t="shared" si="4"/>
        <v>80316560</v>
      </c>
      <c r="J58" s="51">
        <f t="shared" si="5"/>
        <v>80316560</v>
      </c>
      <c r="K58" s="59"/>
      <c r="L58" s="59"/>
      <c r="M58" s="78"/>
      <c r="O58" s="1"/>
    </row>
    <row r="59" spans="1:15" s="3" customFormat="1" ht="30" x14ac:dyDescent="0.25">
      <c r="A59" s="54" t="s">
        <v>454</v>
      </c>
      <c r="B59" s="55" t="s">
        <v>451</v>
      </c>
      <c r="C59" s="56" t="s">
        <v>452</v>
      </c>
      <c r="D59" s="57">
        <v>2490000</v>
      </c>
      <c r="E59" s="57">
        <v>2490000</v>
      </c>
      <c r="F59" s="58">
        <v>0</v>
      </c>
      <c r="G59" s="50">
        <f t="shared" si="0"/>
        <v>0</v>
      </c>
      <c r="H59" s="50">
        <f t="shared" si="1"/>
        <v>0</v>
      </c>
      <c r="I59" s="51">
        <f t="shared" si="4"/>
        <v>2490000</v>
      </c>
      <c r="J59" s="51">
        <f>E59-F59</f>
        <v>2490000</v>
      </c>
      <c r="K59" s="59"/>
      <c r="L59" s="59"/>
      <c r="M59" s="78"/>
      <c r="O59" s="1"/>
    </row>
    <row r="60" spans="1:15" s="3" customFormat="1" x14ac:dyDescent="0.25">
      <c r="A60" s="36">
        <v>8</v>
      </c>
      <c r="B60" s="37" t="s">
        <v>316</v>
      </c>
      <c r="C60" s="38" t="s">
        <v>11</v>
      </c>
      <c r="D60" s="39">
        <f>SUM(D61:D65)</f>
        <v>335405400</v>
      </c>
      <c r="E60" s="39">
        <f>SUM(E61:E65)</f>
        <v>335405400</v>
      </c>
      <c r="F60" s="39">
        <f>SUM(F61:F65)</f>
        <v>100620000</v>
      </c>
      <c r="G60" s="41">
        <f t="shared" si="0"/>
        <v>29.999517002409622</v>
      </c>
      <c r="H60" s="41">
        <f t="shared" si="1"/>
        <v>29.999517002409622</v>
      </c>
      <c r="I60" s="39">
        <f>SUM(I61:I65)</f>
        <v>234785400</v>
      </c>
      <c r="J60" s="39">
        <f>SUM(J61:J65)</f>
        <v>234785400</v>
      </c>
      <c r="K60" s="43"/>
      <c r="L60" s="43"/>
      <c r="M60" s="44"/>
      <c r="O60" s="1"/>
    </row>
    <row r="61" spans="1:15" s="3" customFormat="1" x14ac:dyDescent="0.25">
      <c r="A61" s="54" t="s">
        <v>194</v>
      </c>
      <c r="B61" s="55" t="s">
        <v>197</v>
      </c>
      <c r="C61" s="56" t="s">
        <v>49</v>
      </c>
      <c r="D61" s="57">
        <v>24600</v>
      </c>
      <c r="E61" s="57">
        <v>24600</v>
      </c>
      <c r="F61" s="58">
        <v>0</v>
      </c>
      <c r="G61" s="50">
        <f t="shared" si="0"/>
        <v>0</v>
      </c>
      <c r="H61" s="50">
        <f t="shared" si="1"/>
        <v>0</v>
      </c>
      <c r="I61" s="51">
        <f>D61-F61</f>
        <v>24600</v>
      </c>
      <c r="J61" s="51">
        <f t="shared" ref="J61:J64" si="6">E61-F61</f>
        <v>24600</v>
      </c>
      <c r="K61" s="59"/>
      <c r="L61" s="59"/>
      <c r="M61" s="78"/>
      <c r="O61" s="1"/>
    </row>
    <row r="62" spans="1:15" s="3" customFormat="1" x14ac:dyDescent="0.25">
      <c r="A62" s="54" t="s">
        <v>196</v>
      </c>
      <c r="B62" s="55" t="s">
        <v>455</v>
      </c>
      <c r="C62" s="56" t="s">
        <v>456</v>
      </c>
      <c r="D62" s="57">
        <v>4800000</v>
      </c>
      <c r="E62" s="57">
        <v>4800000</v>
      </c>
      <c r="F62" s="58">
        <v>1600000</v>
      </c>
      <c r="G62" s="50">
        <f t="shared" si="0"/>
        <v>33.333333333333329</v>
      </c>
      <c r="H62" s="50">
        <f t="shared" si="1"/>
        <v>33.333333333333329</v>
      </c>
      <c r="I62" s="51">
        <f t="shared" ref="I62:I64" si="7">D62-F62</f>
        <v>3200000</v>
      </c>
      <c r="J62" s="51">
        <f t="shared" si="6"/>
        <v>3200000</v>
      </c>
      <c r="K62" s="59"/>
      <c r="L62" s="59"/>
      <c r="M62" s="78"/>
      <c r="O62" s="1"/>
    </row>
    <row r="63" spans="1:15" s="3" customFormat="1" x14ac:dyDescent="0.25">
      <c r="A63" s="54" t="s">
        <v>200</v>
      </c>
      <c r="B63" s="55" t="s">
        <v>457</v>
      </c>
      <c r="C63" s="56" t="s">
        <v>62</v>
      </c>
      <c r="D63" s="57">
        <v>323400000</v>
      </c>
      <c r="E63" s="57">
        <v>323400000</v>
      </c>
      <c r="F63" s="58">
        <v>99020000</v>
      </c>
      <c r="G63" s="50">
        <f t="shared" si="0"/>
        <v>30.618429189857761</v>
      </c>
      <c r="H63" s="50">
        <f t="shared" si="1"/>
        <v>30.618429189857761</v>
      </c>
      <c r="I63" s="51">
        <f t="shared" si="7"/>
        <v>224380000</v>
      </c>
      <c r="J63" s="51">
        <f t="shared" si="6"/>
        <v>224380000</v>
      </c>
      <c r="K63" s="59"/>
      <c r="L63" s="59"/>
      <c r="M63" s="78"/>
      <c r="O63" s="1"/>
    </row>
    <row r="64" spans="1:15" s="3" customFormat="1" x14ac:dyDescent="0.25">
      <c r="A64" s="54" t="s">
        <v>202</v>
      </c>
      <c r="B64" s="55" t="s">
        <v>458</v>
      </c>
      <c r="C64" s="56" t="s">
        <v>75</v>
      </c>
      <c r="D64" s="57">
        <v>3400000</v>
      </c>
      <c r="E64" s="57">
        <v>3400000</v>
      </c>
      <c r="F64" s="58"/>
      <c r="G64" s="50">
        <f t="shared" si="0"/>
        <v>0</v>
      </c>
      <c r="H64" s="50">
        <f t="shared" si="1"/>
        <v>0</v>
      </c>
      <c r="I64" s="51">
        <f t="shared" si="7"/>
        <v>3400000</v>
      </c>
      <c r="J64" s="51">
        <f t="shared" si="6"/>
        <v>3400000</v>
      </c>
      <c r="K64" s="59"/>
      <c r="L64" s="59"/>
      <c r="M64" s="78"/>
      <c r="O64" s="1"/>
    </row>
    <row r="65" spans="1:15" s="3" customFormat="1" ht="30" x14ac:dyDescent="0.25">
      <c r="A65" s="54" t="s">
        <v>204</v>
      </c>
      <c r="B65" s="55" t="s">
        <v>460</v>
      </c>
      <c r="C65" s="56" t="s">
        <v>459</v>
      </c>
      <c r="D65" s="57">
        <v>3780800</v>
      </c>
      <c r="E65" s="57">
        <v>3780800</v>
      </c>
      <c r="F65" s="58">
        <v>0</v>
      </c>
      <c r="G65" s="50">
        <f t="shared" si="0"/>
        <v>0</v>
      </c>
      <c r="H65" s="50">
        <f t="shared" si="1"/>
        <v>0</v>
      </c>
      <c r="I65" s="51">
        <f>D65-F65</f>
        <v>3780800</v>
      </c>
      <c r="J65" s="51">
        <f>E65-F65</f>
        <v>3780800</v>
      </c>
      <c r="K65" s="59"/>
      <c r="L65" s="59"/>
      <c r="M65" s="78"/>
      <c r="O65" s="1"/>
    </row>
    <row r="66" spans="1:15" s="3" customFormat="1" ht="30" x14ac:dyDescent="0.25">
      <c r="A66" s="36">
        <v>9</v>
      </c>
      <c r="B66" s="37" t="s">
        <v>317</v>
      </c>
      <c r="C66" s="38" t="s">
        <v>12</v>
      </c>
      <c r="D66" s="39">
        <f>SUM(D67:D68)</f>
        <v>673400</v>
      </c>
      <c r="E66" s="39">
        <f>SUM(E67:E68)</f>
        <v>673400</v>
      </c>
      <c r="F66" s="40">
        <f>SUM(F67:F68)</f>
        <v>0</v>
      </c>
      <c r="G66" s="41">
        <f t="shared" si="0"/>
        <v>0</v>
      </c>
      <c r="H66" s="41">
        <f t="shared" si="1"/>
        <v>0</v>
      </c>
      <c r="I66" s="68">
        <f>SUM(I67:I68)</f>
        <v>673400</v>
      </c>
      <c r="J66" s="68">
        <f>SUM(J67:J68)</f>
        <v>673400</v>
      </c>
      <c r="K66" s="43"/>
      <c r="L66" s="43"/>
      <c r="M66" s="44"/>
      <c r="O66" s="1"/>
    </row>
    <row r="67" spans="1:15" s="3" customFormat="1" x14ac:dyDescent="0.25">
      <c r="A67" s="54" t="s">
        <v>194</v>
      </c>
      <c r="B67" s="55" t="s">
        <v>195</v>
      </c>
      <c r="C67" s="56" t="s">
        <v>48</v>
      </c>
      <c r="D67" s="57">
        <v>111400</v>
      </c>
      <c r="E67" s="57">
        <v>111400</v>
      </c>
      <c r="F67" s="58">
        <v>0</v>
      </c>
      <c r="G67" s="50">
        <f t="shared" si="0"/>
        <v>0</v>
      </c>
      <c r="H67" s="50">
        <f t="shared" si="1"/>
        <v>0</v>
      </c>
      <c r="I67" s="51">
        <f>D67-F67</f>
        <v>111400</v>
      </c>
      <c r="J67" s="51">
        <f>E67-F67</f>
        <v>111400</v>
      </c>
      <c r="K67" s="59"/>
      <c r="L67" s="59"/>
      <c r="M67" s="78"/>
      <c r="O67" s="1"/>
    </row>
    <row r="68" spans="1:15" s="3" customFormat="1" x14ac:dyDescent="0.25">
      <c r="A68" s="70" t="s">
        <v>196</v>
      </c>
      <c r="B68" s="71" t="s">
        <v>197</v>
      </c>
      <c r="C68" s="72" t="s">
        <v>49</v>
      </c>
      <c r="D68" s="73">
        <v>562000</v>
      </c>
      <c r="E68" s="73">
        <v>562000</v>
      </c>
      <c r="F68" s="58">
        <v>0</v>
      </c>
      <c r="G68" s="75">
        <f t="shared" si="0"/>
        <v>0</v>
      </c>
      <c r="H68" s="75">
        <f t="shared" si="1"/>
        <v>0</v>
      </c>
      <c r="I68" s="76">
        <f>D68-F68</f>
        <v>562000</v>
      </c>
      <c r="J68" s="51">
        <f>E68-F68</f>
        <v>562000</v>
      </c>
      <c r="K68" s="77"/>
      <c r="L68" s="77"/>
      <c r="M68" s="79"/>
      <c r="O68" s="1"/>
    </row>
    <row r="69" spans="1:15" s="3" customFormat="1" ht="30" x14ac:dyDescent="0.25">
      <c r="A69" s="36">
        <v>10</v>
      </c>
      <c r="B69" s="37" t="s">
        <v>318</v>
      </c>
      <c r="C69" s="38" t="s">
        <v>175</v>
      </c>
      <c r="D69" s="39">
        <f>SUM(D70:D71)</f>
        <v>785800</v>
      </c>
      <c r="E69" s="39">
        <f>SUM(E70:E71)</f>
        <v>785800</v>
      </c>
      <c r="F69" s="40">
        <f>SUM(F70:F71)</f>
        <v>0</v>
      </c>
      <c r="G69" s="41">
        <f t="shared" si="0"/>
        <v>0</v>
      </c>
      <c r="H69" s="41">
        <f t="shared" si="1"/>
        <v>0</v>
      </c>
      <c r="I69" s="68">
        <f>SUM(I70:I71)</f>
        <v>785800</v>
      </c>
      <c r="J69" s="68">
        <f>SUM(J70:J71)</f>
        <v>785800</v>
      </c>
      <c r="K69" s="43"/>
      <c r="L69" s="43"/>
      <c r="M69" s="100"/>
      <c r="O69" s="1"/>
    </row>
    <row r="70" spans="1:15" s="3" customFormat="1" x14ac:dyDescent="0.25">
      <c r="A70" s="54" t="s">
        <v>194</v>
      </c>
      <c r="B70" s="55" t="s">
        <v>195</v>
      </c>
      <c r="C70" s="56" t="s">
        <v>48</v>
      </c>
      <c r="D70" s="57">
        <v>111400</v>
      </c>
      <c r="E70" s="57">
        <v>111400</v>
      </c>
      <c r="F70" s="58">
        <v>0</v>
      </c>
      <c r="G70" s="50">
        <f t="shared" si="0"/>
        <v>0</v>
      </c>
      <c r="H70" s="50">
        <f t="shared" si="1"/>
        <v>0</v>
      </c>
      <c r="I70" s="51">
        <f>D70-F70</f>
        <v>111400</v>
      </c>
      <c r="J70" s="51">
        <f>E70-F70</f>
        <v>111400</v>
      </c>
      <c r="K70" s="59"/>
      <c r="L70" s="59"/>
      <c r="M70" s="101"/>
      <c r="O70" s="1"/>
    </row>
    <row r="71" spans="1:15" x14ac:dyDescent="0.25">
      <c r="A71" s="70" t="s">
        <v>196</v>
      </c>
      <c r="B71" s="71" t="s">
        <v>197</v>
      </c>
      <c r="C71" s="72" t="s">
        <v>49</v>
      </c>
      <c r="D71" s="73">
        <v>674400</v>
      </c>
      <c r="E71" s="73">
        <v>674400</v>
      </c>
      <c r="F71" s="58">
        <v>0</v>
      </c>
      <c r="G71" s="75">
        <f t="shared" si="0"/>
        <v>0</v>
      </c>
      <c r="H71" s="75">
        <f t="shared" si="1"/>
        <v>0</v>
      </c>
      <c r="I71" s="76">
        <f>D71-F71</f>
        <v>674400</v>
      </c>
      <c r="J71" s="51">
        <f>E71-F71</f>
        <v>674400</v>
      </c>
      <c r="K71" s="77"/>
      <c r="L71" s="77"/>
      <c r="M71" s="102"/>
    </row>
    <row r="72" spans="1:15" s="103" customFormat="1" ht="30" x14ac:dyDescent="0.25">
      <c r="A72" s="36">
        <v>11</v>
      </c>
      <c r="B72" s="37" t="s">
        <v>319</v>
      </c>
      <c r="C72" s="38" t="s">
        <v>13</v>
      </c>
      <c r="D72" s="39">
        <f>SUM(D73:D74)</f>
        <v>1235400</v>
      </c>
      <c r="E72" s="39">
        <f>SUM(E73:E74)</f>
        <v>1235400</v>
      </c>
      <c r="F72" s="40">
        <f>SUM(F73:F74)</f>
        <v>0</v>
      </c>
      <c r="G72" s="41">
        <f t="shared" ref="G72:G107" si="8">F72/D72*100</f>
        <v>0</v>
      </c>
      <c r="H72" s="41">
        <f t="shared" si="1"/>
        <v>0</v>
      </c>
      <c r="I72" s="68">
        <f>SUM(I73:I74)</f>
        <v>1235400</v>
      </c>
      <c r="J72" s="68">
        <f>SUM(J73:J74)</f>
        <v>1235400</v>
      </c>
      <c r="K72" s="43"/>
      <c r="L72" s="43"/>
      <c r="M72" s="44"/>
      <c r="N72" s="104"/>
    </row>
    <row r="73" spans="1:15" s="103" customFormat="1" x14ac:dyDescent="0.25">
      <c r="A73" s="54" t="s">
        <v>194</v>
      </c>
      <c r="B73" s="55" t="s">
        <v>195</v>
      </c>
      <c r="C73" s="56" t="s">
        <v>48</v>
      </c>
      <c r="D73" s="57">
        <v>111400</v>
      </c>
      <c r="E73" s="57">
        <v>111400</v>
      </c>
      <c r="F73" s="58">
        <v>0</v>
      </c>
      <c r="G73" s="50">
        <f t="shared" si="8"/>
        <v>0</v>
      </c>
      <c r="H73" s="50">
        <f t="shared" ref="H73:H137" si="9">F73/E73*100</f>
        <v>0</v>
      </c>
      <c r="I73" s="51">
        <f>D73-F73</f>
        <v>111400</v>
      </c>
      <c r="J73" s="51">
        <f>E73-F73</f>
        <v>111400</v>
      </c>
      <c r="K73" s="59"/>
      <c r="L73" s="59"/>
      <c r="M73" s="78"/>
      <c r="N73" s="104"/>
    </row>
    <row r="74" spans="1:15" s="103" customFormat="1" x14ac:dyDescent="0.25">
      <c r="A74" s="135" t="s">
        <v>196</v>
      </c>
      <c r="B74" s="136" t="s">
        <v>197</v>
      </c>
      <c r="C74" s="137" t="s">
        <v>49</v>
      </c>
      <c r="D74" s="138">
        <v>1124000</v>
      </c>
      <c r="E74" s="138">
        <v>1124000</v>
      </c>
      <c r="F74" s="300">
        <v>0</v>
      </c>
      <c r="G74" s="139">
        <f t="shared" si="8"/>
        <v>0</v>
      </c>
      <c r="H74" s="139">
        <f t="shared" si="9"/>
        <v>0</v>
      </c>
      <c r="I74" s="140">
        <f>D74-F74</f>
        <v>1124000</v>
      </c>
      <c r="J74" s="140">
        <f>E74-F74</f>
        <v>1124000</v>
      </c>
      <c r="K74" s="141"/>
      <c r="L74" s="141"/>
      <c r="M74" s="142"/>
      <c r="N74" s="104"/>
    </row>
    <row r="75" spans="1:15" x14ac:dyDescent="0.25">
      <c r="A75" s="91" t="s">
        <v>44</v>
      </c>
      <c r="B75" s="92" t="s">
        <v>137</v>
      </c>
      <c r="C75" s="93" t="s">
        <v>176</v>
      </c>
      <c r="D75" s="94">
        <f>D76</f>
        <v>157959400</v>
      </c>
      <c r="E75" s="94">
        <f>E76</f>
        <v>21560650</v>
      </c>
      <c r="F75" s="105">
        <f>F76</f>
        <v>0</v>
      </c>
      <c r="G75" s="96">
        <f t="shared" si="8"/>
        <v>0</v>
      </c>
      <c r="H75" s="96">
        <f t="shared" si="9"/>
        <v>0</v>
      </c>
      <c r="I75" s="97">
        <f>I76</f>
        <v>157959400</v>
      </c>
      <c r="J75" s="97">
        <f>J76</f>
        <v>21560650</v>
      </c>
      <c r="K75" s="98"/>
      <c r="L75" s="98"/>
      <c r="M75" s="99"/>
    </row>
    <row r="76" spans="1:15" ht="30" x14ac:dyDescent="0.25">
      <c r="A76" s="36">
        <v>12</v>
      </c>
      <c r="B76" s="37" t="s">
        <v>320</v>
      </c>
      <c r="C76" s="38" t="s">
        <v>164</v>
      </c>
      <c r="D76" s="39">
        <f>SUM(D77:D83)</f>
        <v>157959400</v>
      </c>
      <c r="E76" s="39">
        <f>SUM(E77:E83)</f>
        <v>21560650</v>
      </c>
      <c r="F76" s="39">
        <f>SUM(F77:F83)</f>
        <v>0</v>
      </c>
      <c r="G76" s="41">
        <f t="shared" si="8"/>
        <v>0</v>
      </c>
      <c r="H76" s="41">
        <f t="shared" si="9"/>
        <v>0</v>
      </c>
      <c r="I76" s="39">
        <f>SUM(I77:I83)</f>
        <v>157959400</v>
      </c>
      <c r="J76" s="39">
        <f>SUM(J77:J83)</f>
        <v>21560650</v>
      </c>
      <c r="K76" s="43"/>
      <c r="L76" s="43"/>
      <c r="M76" s="44"/>
    </row>
    <row r="77" spans="1:15" x14ac:dyDescent="0.25">
      <c r="A77" s="54" t="s">
        <v>194</v>
      </c>
      <c r="B77" s="55" t="s">
        <v>197</v>
      </c>
      <c r="C77" s="56" t="s">
        <v>49</v>
      </c>
      <c r="D77" s="57">
        <v>1584630</v>
      </c>
      <c r="E77" s="57">
        <v>1033380</v>
      </c>
      <c r="F77" s="58">
        <v>0</v>
      </c>
      <c r="G77" s="50">
        <f t="shared" si="8"/>
        <v>0</v>
      </c>
      <c r="H77" s="50">
        <f t="shared" si="9"/>
        <v>0</v>
      </c>
      <c r="I77" s="51">
        <f t="shared" ref="I77:I83" si="10">D77-F77</f>
        <v>1584630</v>
      </c>
      <c r="J77" s="51">
        <f t="shared" ref="J77:J82" si="11">E77-F77</f>
        <v>1033380</v>
      </c>
      <c r="K77" s="59"/>
      <c r="L77" s="59"/>
      <c r="M77" s="78"/>
    </row>
    <row r="78" spans="1:15" ht="30" x14ac:dyDescent="0.25">
      <c r="A78" s="54" t="s">
        <v>196</v>
      </c>
      <c r="B78" s="55" t="s">
        <v>222</v>
      </c>
      <c r="C78" s="56" t="s">
        <v>65</v>
      </c>
      <c r="D78" s="57">
        <v>9550000</v>
      </c>
      <c r="E78" s="57">
        <v>9550000</v>
      </c>
      <c r="F78" s="58">
        <v>0</v>
      </c>
      <c r="G78" s="50">
        <f t="shared" si="8"/>
        <v>0</v>
      </c>
      <c r="H78" s="50">
        <f t="shared" si="9"/>
        <v>0</v>
      </c>
      <c r="I78" s="51">
        <f t="shared" si="10"/>
        <v>9550000</v>
      </c>
      <c r="J78" s="51">
        <f t="shared" si="11"/>
        <v>9550000</v>
      </c>
      <c r="K78" s="59"/>
      <c r="L78" s="59"/>
      <c r="M78" s="78"/>
    </row>
    <row r="79" spans="1:15" x14ac:dyDescent="0.25">
      <c r="A79" s="54" t="s">
        <v>202</v>
      </c>
      <c r="B79" s="55" t="s">
        <v>286</v>
      </c>
      <c r="C79" s="56" t="s">
        <v>166</v>
      </c>
      <c r="D79" s="57">
        <v>6000000</v>
      </c>
      <c r="E79" s="57">
        <v>6000000</v>
      </c>
      <c r="F79" s="58">
        <v>0</v>
      </c>
      <c r="G79" s="50">
        <f t="shared" si="8"/>
        <v>0</v>
      </c>
      <c r="H79" s="50">
        <f t="shared" si="9"/>
        <v>0</v>
      </c>
      <c r="I79" s="51">
        <f t="shared" si="10"/>
        <v>6000000</v>
      </c>
      <c r="J79" s="51">
        <f t="shared" si="11"/>
        <v>6000000</v>
      </c>
      <c r="K79" s="59"/>
      <c r="L79" s="59"/>
      <c r="M79" s="78"/>
    </row>
    <row r="80" spans="1:15" x14ac:dyDescent="0.25">
      <c r="A80" s="54" t="s">
        <v>204</v>
      </c>
      <c r="B80" s="55" t="s">
        <v>223</v>
      </c>
      <c r="C80" s="56" t="s">
        <v>103</v>
      </c>
      <c r="D80" s="57">
        <v>2250000</v>
      </c>
      <c r="E80" s="57">
        <v>2250000</v>
      </c>
      <c r="F80" s="58">
        <v>0</v>
      </c>
      <c r="G80" s="50">
        <f t="shared" si="8"/>
        <v>0</v>
      </c>
      <c r="H80" s="50">
        <f t="shared" si="9"/>
        <v>0</v>
      </c>
      <c r="I80" s="51">
        <f t="shared" si="10"/>
        <v>2250000</v>
      </c>
      <c r="J80" s="51">
        <f t="shared" si="11"/>
        <v>2250000</v>
      </c>
      <c r="K80" s="59"/>
      <c r="L80" s="59"/>
      <c r="M80" s="78"/>
    </row>
    <row r="81" spans="1:14" x14ac:dyDescent="0.25">
      <c r="A81" s="54" t="s">
        <v>206</v>
      </c>
      <c r="B81" s="55" t="s">
        <v>224</v>
      </c>
      <c r="C81" s="56" t="s">
        <v>67</v>
      </c>
      <c r="D81" s="58">
        <v>2727270</v>
      </c>
      <c r="E81" s="58">
        <v>2727270</v>
      </c>
      <c r="F81" s="58">
        <v>0</v>
      </c>
      <c r="G81" s="50">
        <f t="shared" si="8"/>
        <v>0</v>
      </c>
      <c r="H81" s="50">
        <f t="shared" si="9"/>
        <v>0</v>
      </c>
      <c r="I81" s="51">
        <f t="shared" si="10"/>
        <v>2727270</v>
      </c>
      <c r="J81" s="51">
        <f t="shared" si="11"/>
        <v>2727270</v>
      </c>
      <c r="K81" s="59"/>
      <c r="L81" s="59"/>
      <c r="M81" s="78"/>
    </row>
    <row r="82" spans="1:14" x14ac:dyDescent="0.25">
      <c r="A82" s="54" t="s">
        <v>208</v>
      </c>
      <c r="B82" s="55" t="s">
        <v>225</v>
      </c>
      <c r="C82" s="56" t="s">
        <v>74</v>
      </c>
      <c r="D82" s="57">
        <v>22630000</v>
      </c>
      <c r="E82" s="57"/>
      <c r="F82" s="58">
        <v>0</v>
      </c>
      <c r="G82" s="50">
        <f t="shared" si="8"/>
        <v>0</v>
      </c>
      <c r="H82" s="50">
        <v>0</v>
      </c>
      <c r="I82" s="51">
        <f t="shared" si="10"/>
        <v>22630000</v>
      </c>
      <c r="J82" s="51">
        <f t="shared" si="11"/>
        <v>0</v>
      </c>
      <c r="K82" s="59"/>
      <c r="L82" s="59"/>
      <c r="M82" s="78"/>
    </row>
    <row r="83" spans="1:14" x14ac:dyDescent="0.25">
      <c r="A83" s="70" t="s">
        <v>210</v>
      </c>
      <c r="B83" s="71" t="s">
        <v>226</v>
      </c>
      <c r="C83" s="72" t="s">
        <v>69</v>
      </c>
      <c r="D83" s="73">
        <v>113217500</v>
      </c>
      <c r="E83" s="73"/>
      <c r="F83" s="74">
        <v>0</v>
      </c>
      <c r="G83" s="75">
        <f t="shared" si="8"/>
        <v>0</v>
      </c>
      <c r="H83" s="75">
        <v>0</v>
      </c>
      <c r="I83" s="76">
        <f t="shared" si="10"/>
        <v>113217500</v>
      </c>
      <c r="J83" s="76">
        <f>E83-F83</f>
        <v>0</v>
      </c>
      <c r="K83" s="77"/>
      <c r="L83" s="77"/>
      <c r="M83" s="79"/>
    </row>
    <row r="84" spans="1:14" x14ac:dyDescent="0.25">
      <c r="A84" s="91" t="s">
        <v>113</v>
      </c>
      <c r="B84" s="92" t="s">
        <v>138</v>
      </c>
      <c r="C84" s="93" t="s">
        <v>177</v>
      </c>
      <c r="D84" s="94">
        <f>D85+D87+D93+D97+D99+D101+D104+D107</f>
        <v>1088922526</v>
      </c>
      <c r="E84" s="94">
        <f>E85+E87+E93+E97+E99+E101+E104+E107</f>
        <v>792852434.9000001</v>
      </c>
      <c r="F84" s="95">
        <f>F85+F87+F93+F97+F101+F99+F104+F107</f>
        <v>128302540</v>
      </c>
      <c r="G84" s="96">
        <f t="shared" si="8"/>
        <v>11.782522349987643</v>
      </c>
      <c r="H84" s="96">
        <f t="shared" si="9"/>
        <v>16.182398432841087</v>
      </c>
      <c r="I84" s="97">
        <f>I85+I87+I93+I97+I99+I101+I104+I107</f>
        <v>960619986</v>
      </c>
      <c r="J84" s="97">
        <f>J85+J87+J93+J97+J99+J101+J104+J107</f>
        <v>664549894.9000001</v>
      </c>
      <c r="K84" s="98"/>
      <c r="L84" s="98"/>
      <c r="M84" s="99"/>
    </row>
    <row r="85" spans="1:14" ht="30" x14ac:dyDescent="0.25">
      <c r="A85" s="36">
        <v>13</v>
      </c>
      <c r="B85" s="37" t="s">
        <v>321</v>
      </c>
      <c r="C85" s="38" t="s">
        <v>14</v>
      </c>
      <c r="D85" s="39">
        <f>SUM(D86)</f>
        <v>73326067</v>
      </c>
      <c r="E85" s="39">
        <f>SUM(E86)</f>
        <v>73326067</v>
      </c>
      <c r="F85" s="39">
        <f>SUM(F86)</f>
        <v>10255900</v>
      </c>
      <c r="G85" s="41">
        <f t="shared" si="8"/>
        <v>13.986704073464079</v>
      </c>
      <c r="H85" s="41">
        <f t="shared" si="9"/>
        <v>13.986704073464079</v>
      </c>
      <c r="I85" s="68">
        <f>I86</f>
        <v>63070167</v>
      </c>
      <c r="J85" s="68">
        <f>J86</f>
        <v>63070167</v>
      </c>
      <c r="K85" s="43"/>
      <c r="L85" s="43"/>
      <c r="M85" s="44"/>
    </row>
    <row r="86" spans="1:14" x14ac:dyDescent="0.25">
      <c r="A86" s="54" t="s">
        <v>194</v>
      </c>
      <c r="B86" s="55" t="s">
        <v>227</v>
      </c>
      <c r="C86" s="56" t="s">
        <v>70</v>
      </c>
      <c r="D86" s="57">
        <v>73326067</v>
      </c>
      <c r="E86" s="57">
        <v>73326067</v>
      </c>
      <c r="F86" s="58">
        <v>10255900</v>
      </c>
      <c r="G86" s="50">
        <f t="shared" si="8"/>
        <v>13.986704073464079</v>
      </c>
      <c r="H86" s="50">
        <f t="shared" si="9"/>
        <v>13.986704073464079</v>
      </c>
      <c r="I86" s="51">
        <f>D86-F86</f>
        <v>63070167</v>
      </c>
      <c r="J86" s="51">
        <f>E86-F86</f>
        <v>63070167</v>
      </c>
      <c r="K86" s="59"/>
      <c r="L86" s="59"/>
      <c r="M86" s="78"/>
    </row>
    <row r="87" spans="1:14" x14ac:dyDescent="0.25">
      <c r="A87" s="36">
        <v>14</v>
      </c>
      <c r="B87" s="37" t="s">
        <v>322</v>
      </c>
      <c r="C87" s="38" t="s">
        <v>15</v>
      </c>
      <c r="D87" s="39">
        <f>SUM(D88:D92)</f>
        <v>194949464</v>
      </c>
      <c r="E87" s="39">
        <f>SUM(E88:E92)</f>
        <v>189399464</v>
      </c>
      <c r="F87" s="39">
        <f>SUM(F88:F92)</f>
        <v>53353500</v>
      </c>
      <c r="G87" s="41">
        <f t="shared" si="8"/>
        <v>27.367861857778692</v>
      </c>
      <c r="H87" s="41">
        <f t="shared" si="9"/>
        <v>28.169826288420751</v>
      </c>
      <c r="I87" s="68">
        <f>SUM(I88:I92)</f>
        <v>141595964</v>
      </c>
      <c r="J87" s="68">
        <f>SUM(J88:J92)</f>
        <v>136045964</v>
      </c>
      <c r="K87" s="43"/>
      <c r="L87" s="43"/>
      <c r="M87" s="44"/>
    </row>
    <row r="88" spans="1:14" x14ac:dyDescent="0.25">
      <c r="A88" s="54" t="s">
        <v>194</v>
      </c>
      <c r="B88" s="55" t="s">
        <v>229</v>
      </c>
      <c r="C88" s="56" t="s">
        <v>71</v>
      </c>
      <c r="D88" s="57">
        <v>139728296</v>
      </c>
      <c r="E88" s="57">
        <v>139728296</v>
      </c>
      <c r="F88" s="58">
        <v>41088500</v>
      </c>
      <c r="G88" s="50">
        <f t="shared" si="8"/>
        <v>29.405998052105353</v>
      </c>
      <c r="H88" s="50">
        <f t="shared" si="9"/>
        <v>29.405998052105353</v>
      </c>
      <c r="I88" s="51">
        <f>D88-F88</f>
        <v>98639796</v>
      </c>
      <c r="J88" s="51">
        <f t="shared" ref="J88:J91" si="12">E88-F88</f>
        <v>98639796</v>
      </c>
      <c r="K88" s="106"/>
      <c r="L88" s="106"/>
      <c r="M88" s="78"/>
    </row>
    <row r="89" spans="1:14" x14ac:dyDescent="0.25">
      <c r="A89" s="54" t="s">
        <v>196</v>
      </c>
      <c r="B89" s="55" t="s">
        <v>359</v>
      </c>
      <c r="C89" s="56" t="s">
        <v>360</v>
      </c>
      <c r="D89" s="57">
        <v>11100000</v>
      </c>
      <c r="E89" s="57">
        <v>5550000</v>
      </c>
      <c r="F89" s="58"/>
      <c r="G89" s="50">
        <f t="shared" si="8"/>
        <v>0</v>
      </c>
      <c r="H89" s="50">
        <f t="shared" si="9"/>
        <v>0</v>
      </c>
      <c r="I89" s="51">
        <f>D89-F89</f>
        <v>11100000</v>
      </c>
      <c r="J89" s="51">
        <f t="shared" si="12"/>
        <v>5550000</v>
      </c>
      <c r="K89" s="106"/>
      <c r="L89" s="106"/>
      <c r="M89" s="78"/>
    </row>
    <row r="90" spans="1:14" x14ac:dyDescent="0.25">
      <c r="A90" s="54" t="s">
        <v>200</v>
      </c>
      <c r="B90" s="55" t="s">
        <v>275</v>
      </c>
      <c r="C90" s="56" t="s">
        <v>302</v>
      </c>
      <c r="D90" s="57">
        <v>9590400</v>
      </c>
      <c r="E90" s="57">
        <v>9590400</v>
      </c>
      <c r="F90" s="58">
        <v>1150000</v>
      </c>
      <c r="G90" s="50">
        <f t="shared" si="8"/>
        <v>11.991157824491157</v>
      </c>
      <c r="H90" s="50">
        <f t="shared" si="9"/>
        <v>11.991157824491157</v>
      </c>
      <c r="I90" s="51">
        <f>D90-F90</f>
        <v>8440400</v>
      </c>
      <c r="J90" s="51">
        <f t="shared" si="12"/>
        <v>8440400</v>
      </c>
      <c r="K90" s="59"/>
      <c r="L90" s="59"/>
      <c r="M90" s="78"/>
    </row>
    <row r="91" spans="1:14" ht="30" x14ac:dyDescent="0.25">
      <c r="A91" s="54" t="s">
        <v>202</v>
      </c>
      <c r="B91" s="55" t="s">
        <v>233</v>
      </c>
      <c r="C91" s="56" t="s">
        <v>85</v>
      </c>
      <c r="D91" s="57">
        <v>22433100</v>
      </c>
      <c r="E91" s="57">
        <v>22433100</v>
      </c>
      <c r="F91" s="58">
        <v>7865000</v>
      </c>
      <c r="G91" s="50">
        <f t="shared" si="8"/>
        <v>35.059800027637735</v>
      </c>
      <c r="H91" s="50">
        <f t="shared" si="9"/>
        <v>35.059800027637735</v>
      </c>
      <c r="I91" s="51">
        <f>D91-F91</f>
        <v>14568100</v>
      </c>
      <c r="J91" s="51">
        <f t="shared" si="12"/>
        <v>14568100</v>
      </c>
      <c r="K91" s="59"/>
      <c r="L91" s="59"/>
      <c r="M91" s="78"/>
    </row>
    <row r="92" spans="1:14" ht="30" x14ac:dyDescent="0.25">
      <c r="A92" s="54" t="s">
        <v>204</v>
      </c>
      <c r="B92" s="55" t="s">
        <v>234</v>
      </c>
      <c r="C92" s="56" t="s">
        <v>161</v>
      </c>
      <c r="D92" s="107">
        <v>12097668</v>
      </c>
      <c r="E92" s="107">
        <v>12097668</v>
      </c>
      <c r="F92" s="58">
        <v>3250000</v>
      </c>
      <c r="G92" s="50">
        <f t="shared" si="8"/>
        <v>26.864681689066021</v>
      </c>
      <c r="H92" s="50">
        <f t="shared" si="9"/>
        <v>26.864681689066021</v>
      </c>
      <c r="I92" s="51">
        <f>D92-F92</f>
        <v>8847668</v>
      </c>
      <c r="J92" s="51">
        <f>E92-F92</f>
        <v>8847668</v>
      </c>
      <c r="K92" s="59"/>
      <c r="L92" s="59"/>
      <c r="M92" s="78"/>
      <c r="N92" s="108"/>
    </row>
    <row r="93" spans="1:14" x14ac:dyDescent="0.25">
      <c r="A93" s="109">
        <v>15</v>
      </c>
      <c r="B93" s="110" t="s">
        <v>323</v>
      </c>
      <c r="C93" s="111" t="s">
        <v>16</v>
      </c>
      <c r="D93" s="112">
        <f>SUM(D94:D96)</f>
        <v>95449188</v>
      </c>
      <c r="E93" s="112">
        <f>SUM(E94:E96)</f>
        <v>88332598</v>
      </c>
      <c r="F93" s="112">
        <f>SUM(F94:F96)</f>
        <v>22489850</v>
      </c>
      <c r="G93" s="113">
        <f t="shared" si="8"/>
        <v>23.562117678780041</v>
      </c>
      <c r="H93" s="113">
        <f t="shared" si="9"/>
        <v>25.460419493152457</v>
      </c>
      <c r="I93" s="114">
        <f>SUM(I94:I96)</f>
        <v>72959338</v>
      </c>
      <c r="J93" s="114">
        <f>SUM(J94:J96)</f>
        <v>65842748</v>
      </c>
      <c r="K93" s="115"/>
      <c r="L93" s="43"/>
      <c r="M93" s="116"/>
      <c r="N93" s="108"/>
    </row>
    <row r="94" spans="1:14" x14ac:dyDescent="0.25">
      <c r="A94" s="54" t="s">
        <v>194</v>
      </c>
      <c r="B94" s="55" t="s">
        <v>195</v>
      </c>
      <c r="C94" s="56" t="s">
        <v>48</v>
      </c>
      <c r="D94" s="57">
        <v>58711363</v>
      </c>
      <c r="E94" s="57">
        <v>58711363</v>
      </c>
      <c r="F94" s="58">
        <v>13444850</v>
      </c>
      <c r="G94" s="50">
        <f t="shared" si="8"/>
        <v>22.899911214801811</v>
      </c>
      <c r="H94" s="50">
        <f t="shared" si="9"/>
        <v>22.899911214801811</v>
      </c>
      <c r="I94" s="51">
        <f>D94-F94</f>
        <v>45266513</v>
      </c>
      <c r="J94" s="51">
        <f t="shared" ref="J94:J95" si="13">E94-F94</f>
        <v>45266513</v>
      </c>
      <c r="K94" s="59"/>
      <c r="L94" s="59"/>
      <c r="M94" s="78"/>
      <c r="N94" s="108"/>
    </row>
    <row r="95" spans="1:14" x14ac:dyDescent="0.25">
      <c r="A95" s="54" t="s">
        <v>196</v>
      </c>
      <c r="B95" s="55" t="s">
        <v>235</v>
      </c>
      <c r="C95" s="56" t="s">
        <v>72</v>
      </c>
      <c r="D95" s="57">
        <v>4261290</v>
      </c>
      <c r="E95" s="57">
        <v>4261290</v>
      </c>
      <c r="F95" s="58">
        <v>1000000</v>
      </c>
      <c r="G95" s="50">
        <f t="shared" si="8"/>
        <v>23.467072177673899</v>
      </c>
      <c r="H95" s="50">
        <f t="shared" si="9"/>
        <v>23.467072177673899</v>
      </c>
      <c r="I95" s="51">
        <f>D95-F95</f>
        <v>3261290</v>
      </c>
      <c r="J95" s="51">
        <f t="shared" si="13"/>
        <v>3261290</v>
      </c>
      <c r="K95" s="59"/>
      <c r="L95" s="59"/>
      <c r="M95" s="78"/>
      <c r="N95" s="108"/>
    </row>
    <row r="96" spans="1:14" x14ac:dyDescent="0.25">
      <c r="A96" s="54" t="s">
        <v>200</v>
      </c>
      <c r="B96" s="55" t="s">
        <v>228</v>
      </c>
      <c r="C96" s="56" t="s">
        <v>76</v>
      </c>
      <c r="D96" s="57">
        <v>32476535</v>
      </c>
      <c r="E96" s="57">
        <v>25359945</v>
      </c>
      <c r="F96" s="58">
        <v>8045000</v>
      </c>
      <c r="G96" s="50">
        <f t="shared" si="8"/>
        <v>24.771731343876432</v>
      </c>
      <c r="H96" s="50">
        <f t="shared" si="9"/>
        <v>31.723254920308385</v>
      </c>
      <c r="I96" s="51">
        <f>D96-F96</f>
        <v>24431535</v>
      </c>
      <c r="J96" s="51">
        <f>E96-F96</f>
        <v>17314945</v>
      </c>
      <c r="K96" s="59"/>
      <c r="L96" s="59"/>
      <c r="M96" s="78"/>
      <c r="N96" s="108"/>
    </row>
    <row r="97" spans="1:14" x14ac:dyDescent="0.25">
      <c r="A97" s="36">
        <v>16</v>
      </c>
      <c r="B97" s="37" t="s">
        <v>324</v>
      </c>
      <c r="C97" s="38" t="s">
        <v>17</v>
      </c>
      <c r="D97" s="39">
        <f>D98</f>
        <v>85260669</v>
      </c>
      <c r="E97" s="39">
        <f>E98</f>
        <v>85260669</v>
      </c>
      <c r="F97" s="39">
        <f>F98</f>
        <v>6565000</v>
      </c>
      <c r="G97" s="41">
        <f t="shared" si="8"/>
        <v>7.6999161242800014</v>
      </c>
      <c r="H97" s="41">
        <f t="shared" si="9"/>
        <v>7.6999161242800014</v>
      </c>
      <c r="I97" s="68">
        <f>I98</f>
        <v>78695669</v>
      </c>
      <c r="J97" s="68">
        <f>J98</f>
        <v>78695669</v>
      </c>
      <c r="K97" s="43"/>
      <c r="L97" s="43"/>
      <c r="M97" s="44"/>
      <c r="N97" s="108"/>
    </row>
    <row r="98" spans="1:14" x14ac:dyDescent="0.25">
      <c r="A98" s="70" t="s">
        <v>194</v>
      </c>
      <c r="B98" s="71" t="s">
        <v>197</v>
      </c>
      <c r="C98" s="72" t="s">
        <v>49</v>
      </c>
      <c r="D98" s="73">
        <v>85260669</v>
      </c>
      <c r="E98" s="73">
        <v>85260669</v>
      </c>
      <c r="F98" s="58">
        <v>6565000</v>
      </c>
      <c r="G98" s="75">
        <f t="shared" si="8"/>
        <v>7.6999161242800014</v>
      </c>
      <c r="H98" s="75">
        <f t="shared" si="9"/>
        <v>7.6999161242800014</v>
      </c>
      <c r="I98" s="76">
        <f>D98-F98</f>
        <v>78695669</v>
      </c>
      <c r="J98" s="51">
        <f>E98-F98</f>
        <v>78695669</v>
      </c>
      <c r="K98" s="77"/>
      <c r="L98" s="77"/>
      <c r="M98" s="79"/>
      <c r="N98" s="108"/>
    </row>
    <row r="99" spans="1:14" x14ac:dyDescent="0.25">
      <c r="A99" s="36">
        <v>17</v>
      </c>
      <c r="B99" s="37" t="s">
        <v>325</v>
      </c>
      <c r="C99" s="38" t="s">
        <v>178</v>
      </c>
      <c r="D99" s="39">
        <f>D100</f>
        <v>995404</v>
      </c>
      <c r="E99" s="39">
        <f>E100</f>
        <v>995403.6</v>
      </c>
      <c r="F99" s="40">
        <f>F100</f>
        <v>0</v>
      </c>
      <c r="G99" s="41">
        <f t="shared" si="8"/>
        <v>0</v>
      </c>
      <c r="H99" s="41">
        <f t="shared" si="9"/>
        <v>0</v>
      </c>
      <c r="I99" s="68">
        <f>I100</f>
        <v>995404</v>
      </c>
      <c r="J99" s="68">
        <f>J100</f>
        <v>995403.6</v>
      </c>
      <c r="K99" s="43"/>
      <c r="L99" s="43"/>
      <c r="M99" s="44"/>
      <c r="N99" s="108"/>
    </row>
    <row r="100" spans="1:14" x14ac:dyDescent="0.25">
      <c r="A100" s="70" t="s">
        <v>194</v>
      </c>
      <c r="B100" s="71" t="s">
        <v>236</v>
      </c>
      <c r="C100" s="72" t="s">
        <v>73</v>
      </c>
      <c r="D100" s="73">
        <v>995404</v>
      </c>
      <c r="E100" s="73">
        <v>995403.6</v>
      </c>
      <c r="F100" s="74">
        <v>0</v>
      </c>
      <c r="G100" s="75">
        <f t="shared" si="8"/>
        <v>0</v>
      </c>
      <c r="H100" s="75">
        <f t="shared" si="9"/>
        <v>0</v>
      </c>
      <c r="I100" s="76">
        <f>D100-F100</f>
        <v>995404</v>
      </c>
      <c r="J100" s="51">
        <f>E100-F100</f>
        <v>995403.6</v>
      </c>
      <c r="K100" s="77"/>
      <c r="L100" s="77"/>
      <c r="M100" s="79"/>
      <c r="N100" s="108"/>
    </row>
    <row r="101" spans="1:14" x14ac:dyDescent="0.25">
      <c r="A101" s="36">
        <v>18</v>
      </c>
      <c r="B101" s="37" t="s">
        <v>326</v>
      </c>
      <c r="C101" s="38" t="s">
        <v>18</v>
      </c>
      <c r="D101" s="39">
        <f>SUM(D102:D103)</f>
        <v>85750000</v>
      </c>
      <c r="E101" s="39">
        <f>SUM(E102:E103)</f>
        <v>85750000</v>
      </c>
      <c r="F101" s="39">
        <f>SUM(F102:F103)</f>
        <v>14650000</v>
      </c>
      <c r="G101" s="41">
        <f t="shared" si="8"/>
        <v>17.084548104956269</v>
      </c>
      <c r="H101" s="41">
        <f t="shared" si="9"/>
        <v>17.084548104956269</v>
      </c>
      <c r="I101" s="68">
        <f>SUM(I102:I103)</f>
        <v>71100000</v>
      </c>
      <c r="J101" s="68">
        <f>SUM(J102:J103)</f>
        <v>71100000</v>
      </c>
      <c r="K101" s="43"/>
      <c r="L101" s="43"/>
      <c r="M101" s="44"/>
      <c r="N101" s="108"/>
    </row>
    <row r="102" spans="1:14" x14ac:dyDescent="0.25">
      <c r="A102" s="54" t="s">
        <v>194</v>
      </c>
      <c r="B102" s="55" t="s">
        <v>237</v>
      </c>
      <c r="C102" s="56" t="s">
        <v>63</v>
      </c>
      <c r="D102" s="57">
        <v>45750000</v>
      </c>
      <c r="E102" s="57">
        <v>45750000</v>
      </c>
      <c r="F102" s="58">
        <v>2650000</v>
      </c>
      <c r="G102" s="50">
        <f t="shared" si="8"/>
        <v>5.7923497267759565</v>
      </c>
      <c r="H102" s="50">
        <f t="shared" si="9"/>
        <v>5.7923497267759565</v>
      </c>
      <c r="I102" s="51">
        <f>D102-F102</f>
        <v>43100000</v>
      </c>
      <c r="J102" s="51">
        <f>E102-F102</f>
        <v>43100000</v>
      </c>
      <c r="K102" s="59"/>
      <c r="L102" s="59"/>
      <c r="M102" s="117"/>
      <c r="N102" s="108"/>
    </row>
    <row r="103" spans="1:14" x14ac:dyDescent="0.25">
      <c r="A103" s="70" t="s">
        <v>196</v>
      </c>
      <c r="B103" s="71" t="s">
        <v>231</v>
      </c>
      <c r="C103" s="72" t="s">
        <v>64</v>
      </c>
      <c r="D103" s="73">
        <v>40000000</v>
      </c>
      <c r="E103" s="73">
        <v>40000000</v>
      </c>
      <c r="F103" s="58">
        <v>12000000</v>
      </c>
      <c r="G103" s="75">
        <f t="shared" si="8"/>
        <v>30</v>
      </c>
      <c r="H103" s="75">
        <f t="shared" si="9"/>
        <v>30</v>
      </c>
      <c r="I103" s="76">
        <f>D103-F103</f>
        <v>28000000</v>
      </c>
      <c r="J103" s="51">
        <f>E103-F103</f>
        <v>28000000</v>
      </c>
      <c r="K103" s="77"/>
      <c r="L103" s="77"/>
      <c r="M103" s="79"/>
      <c r="N103" s="108"/>
    </row>
    <row r="104" spans="1:14" x14ac:dyDescent="0.25">
      <c r="A104" s="36">
        <v>19</v>
      </c>
      <c r="B104" s="37" t="s">
        <v>327</v>
      </c>
      <c r="C104" s="38" t="s">
        <v>19</v>
      </c>
      <c r="D104" s="39">
        <f>SUM(D105:D106)</f>
        <v>355100000</v>
      </c>
      <c r="E104" s="39">
        <f>SUM(E105:E106)</f>
        <v>71696500</v>
      </c>
      <c r="F104" s="39">
        <f>SUM(F105:F106)</f>
        <v>20988290</v>
      </c>
      <c r="G104" s="41">
        <f t="shared" si="8"/>
        <v>5.9105294283300474</v>
      </c>
      <c r="H104" s="41">
        <f t="shared" si="9"/>
        <v>29.273799976288938</v>
      </c>
      <c r="I104" s="68">
        <f>SUM(I105:I106)</f>
        <v>334111710</v>
      </c>
      <c r="J104" s="68">
        <f>SUM(J105:J106)</f>
        <v>50708210</v>
      </c>
      <c r="K104" s="43"/>
      <c r="L104" s="43"/>
      <c r="M104" s="44"/>
      <c r="N104" s="108"/>
    </row>
    <row r="105" spans="1:14" x14ac:dyDescent="0.25">
      <c r="A105" s="54" t="s">
        <v>194</v>
      </c>
      <c r="B105" s="55" t="s">
        <v>225</v>
      </c>
      <c r="C105" s="56" t="s">
        <v>74</v>
      </c>
      <c r="D105" s="57">
        <v>331475000</v>
      </c>
      <c r="E105" s="57">
        <v>63796500</v>
      </c>
      <c r="F105" s="58">
        <v>16788290</v>
      </c>
      <c r="G105" s="50">
        <f t="shared" si="8"/>
        <v>5.0647228297760014</v>
      </c>
      <c r="H105" s="50">
        <f t="shared" si="9"/>
        <v>26.315377802857526</v>
      </c>
      <c r="I105" s="51">
        <f>D105-F105</f>
        <v>314686710</v>
      </c>
      <c r="J105" s="51">
        <f>E105-F105</f>
        <v>47008210</v>
      </c>
      <c r="K105" s="59"/>
      <c r="L105" s="59"/>
      <c r="M105" s="78"/>
      <c r="N105" s="108"/>
    </row>
    <row r="106" spans="1:14" x14ac:dyDescent="0.25">
      <c r="A106" s="70" t="s">
        <v>196</v>
      </c>
      <c r="B106" s="71" t="s">
        <v>238</v>
      </c>
      <c r="C106" s="72" t="s">
        <v>68</v>
      </c>
      <c r="D106" s="73">
        <v>23625000</v>
      </c>
      <c r="E106" s="73">
        <v>7900000</v>
      </c>
      <c r="F106" s="58">
        <v>4200000</v>
      </c>
      <c r="G106" s="75">
        <f t="shared" si="8"/>
        <v>17.777777777777779</v>
      </c>
      <c r="H106" s="75">
        <f t="shared" si="9"/>
        <v>53.164556962025308</v>
      </c>
      <c r="I106" s="76">
        <f>D106-F106</f>
        <v>19425000</v>
      </c>
      <c r="J106" s="51">
        <f>E106-F106</f>
        <v>3700000</v>
      </c>
      <c r="K106" s="77"/>
      <c r="L106" s="77"/>
      <c r="M106" s="79"/>
      <c r="N106" s="108"/>
    </row>
    <row r="107" spans="1:14" ht="30" x14ac:dyDescent="0.25">
      <c r="A107" s="36">
        <v>20</v>
      </c>
      <c r="B107" s="37" t="s">
        <v>328</v>
      </c>
      <c r="C107" s="38" t="s">
        <v>20</v>
      </c>
      <c r="D107" s="39">
        <f>SUM(D108:D110)</f>
        <v>198091734</v>
      </c>
      <c r="E107" s="39">
        <f>SUM(E108:E110)</f>
        <v>198091733.30000001</v>
      </c>
      <c r="F107" s="40">
        <f>SUM(F108:F110)</f>
        <v>0</v>
      </c>
      <c r="G107" s="41">
        <f t="shared" si="8"/>
        <v>0</v>
      </c>
      <c r="H107" s="41">
        <f t="shared" si="9"/>
        <v>0</v>
      </c>
      <c r="I107" s="68">
        <f>SUM(I108:I110)</f>
        <v>198091734</v>
      </c>
      <c r="J107" s="68">
        <f>SUM(J108:J110)</f>
        <v>198091733.30000001</v>
      </c>
      <c r="K107" s="43"/>
      <c r="L107" s="43"/>
      <c r="M107" s="44"/>
      <c r="N107" s="108"/>
    </row>
    <row r="108" spans="1:14" x14ac:dyDescent="0.25">
      <c r="A108" s="54" t="s">
        <v>194</v>
      </c>
      <c r="B108" s="55" t="s">
        <v>461</v>
      </c>
      <c r="C108" s="56" t="s">
        <v>462</v>
      </c>
      <c r="D108" s="57">
        <v>7246720</v>
      </c>
      <c r="E108" s="57">
        <v>7246720</v>
      </c>
      <c r="F108" s="58">
        <v>0</v>
      </c>
      <c r="G108" s="50">
        <v>0</v>
      </c>
      <c r="H108" s="50">
        <f t="shared" si="9"/>
        <v>0</v>
      </c>
      <c r="I108" s="51">
        <f>D108-F108</f>
        <v>7246720</v>
      </c>
      <c r="J108" s="51">
        <f t="shared" ref="J108:J109" si="14">E108-F108</f>
        <v>7246720</v>
      </c>
      <c r="K108" s="59"/>
      <c r="L108" s="59"/>
      <c r="M108" s="78"/>
      <c r="N108" s="108"/>
    </row>
    <row r="109" spans="1:14" x14ac:dyDescent="0.25">
      <c r="A109" s="54" t="s">
        <v>196</v>
      </c>
      <c r="B109" s="55" t="s">
        <v>239</v>
      </c>
      <c r="C109" s="56" t="s">
        <v>77</v>
      </c>
      <c r="D109" s="57">
        <v>157784314</v>
      </c>
      <c r="E109" s="57">
        <v>157784313.30000001</v>
      </c>
      <c r="F109" s="58">
        <v>0</v>
      </c>
      <c r="G109" s="50">
        <f>F109/D109*100</f>
        <v>0</v>
      </c>
      <c r="H109" s="50">
        <f t="shared" si="9"/>
        <v>0</v>
      </c>
      <c r="I109" s="51">
        <f>D109-F109</f>
        <v>157784314</v>
      </c>
      <c r="J109" s="51">
        <f t="shared" si="14"/>
        <v>157784313.30000001</v>
      </c>
      <c r="K109" s="59"/>
      <c r="L109" s="59"/>
      <c r="M109" s="78"/>
      <c r="N109" s="108"/>
    </row>
    <row r="110" spans="1:14" x14ac:dyDescent="0.25">
      <c r="A110" s="70" t="s">
        <v>200</v>
      </c>
      <c r="B110" s="71" t="s">
        <v>303</v>
      </c>
      <c r="C110" s="72" t="s">
        <v>304</v>
      </c>
      <c r="D110" s="73">
        <v>33060700</v>
      </c>
      <c r="E110" s="73">
        <v>33060700</v>
      </c>
      <c r="F110" s="300">
        <v>0</v>
      </c>
      <c r="G110" s="75">
        <v>0</v>
      </c>
      <c r="H110" s="75">
        <f t="shared" si="9"/>
        <v>0</v>
      </c>
      <c r="I110" s="76">
        <f>D110-F110</f>
        <v>33060700</v>
      </c>
      <c r="J110" s="76">
        <f>E110-F110</f>
        <v>33060700</v>
      </c>
      <c r="K110" s="77"/>
      <c r="L110" s="77"/>
      <c r="M110" s="79"/>
      <c r="N110" s="108"/>
    </row>
    <row r="111" spans="1:14" ht="30" x14ac:dyDescent="0.25">
      <c r="A111" s="91" t="s">
        <v>114</v>
      </c>
      <c r="B111" s="92" t="s">
        <v>139</v>
      </c>
      <c r="C111" s="93" t="s">
        <v>179</v>
      </c>
      <c r="D111" s="94">
        <f>D112</f>
        <v>182340788</v>
      </c>
      <c r="E111" s="94">
        <f>E112</f>
        <v>182340787.59999999</v>
      </c>
      <c r="F111" s="95">
        <f>F112</f>
        <v>0</v>
      </c>
      <c r="G111" s="96">
        <f>F111/D111*100</f>
        <v>0</v>
      </c>
      <c r="H111" s="96">
        <f t="shared" si="9"/>
        <v>0</v>
      </c>
      <c r="I111" s="97">
        <f>I112</f>
        <v>182340788</v>
      </c>
      <c r="J111" s="97">
        <f>J112</f>
        <v>182340787.59999999</v>
      </c>
      <c r="K111" s="118"/>
      <c r="L111" s="118"/>
      <c r="M111" s="119"/>
      <c r="N111" s="108"/>
    </row>
    <row r="112" spans="1:14" x14ac:dyDescent="0.25">
      <c r="A112" s="36">
        <v>21</v>
      </c>
      <c r="B112" s="37" t="s">
        <v>329</v>
      </c>
      <c r="C112" s="38" t="s">
        <v>21</v>
      </c>
      <c r="D112" s="39">
        <f>SUM(D113:D116)</f>
        <v>182340788</v>
      </c>
      <c r="E112" s="39">
        <f>SUM(E113:E116)</f>
        <v>182340787.59999999</v>
      </c>
      <c r="F112" s="40">
        <f>SUM(F113:F116)</f>
        <v>0</v>
      </c>
      <c r="G112" s="41">
        <f>F112/D112*100</f>
        <v>0</v>
      </c>
      <c r="H112" s="41">
        <f t="shared" si="9"/>
        <v>0</v>
      </c>
      <c r="I112" s="68">
        <f>SUM(I113:I116)</f>
        <v>182340788</v>
      </c>
      <c r="J112" s="68">
        <f>SUM(J113:J116)</f>
        <v>182340787.59999999</v>
      </c>
      <c r="K112" s="120"/>
      <c r="L112" s="43"/>
      <c r="M112" s="44"/>
      <c r="N112" s="108"/>
    </row>
    <row r="113" spans="1:14" x14ac:dyDescent="0.25">
      <c r="A113" s="54" t="s">
        <v>194</v>
      </c>
      <c r="B113" s="55" t="s">
        <v>465</v>
      </c>
      <c r="C113" s="56" t="s">
        <v>78</v>
      </c>
      <c r="D113" s="57">
        <v>38383800</v>
      </c>
      <c r="E113" s="57">
        <v>38383800</v>
      </c>
      <c r="F113" s="58">
        <v>0</v>
      </c>
      <c r="G113" s="50">
        <f>F113/D113*100</f>
        <v>0</v>
      </c>
      <c r="H113" s="50">
        <f t="shared" si="9"/>
        <v>0</v>
      </c>
      <c r="I113" s="51">
        <f>D113-F113</f>
        <v>38383800</v>
      </c>
      <c r="J113" s="51">
        <f t="shared" ref="J113:J115" si="15">E113-F113</f>
        <v>38383800</v>
      </c>
      <c r="K113" s="59"/>
      <c r="L113" s="59"/>
      <c r="M113" s="78"/>
      <c r="N113" s="108"/>
    </row>
    <row r="114" spans="1:14" x14ac:dyDescent="0.25">
      <c r="A114" s="54" t="s">
        <v>196</v>
      </c>
      <c r="B114" s="55" t="s">
        <v>464</v>
      </c>
      <c r="C114" s="56" t="s">
        <v>462</v>
      </c>
      <c r="D114" s="57">
        <v>14770393</v>
      </c>
      <c r="E114" s="57">
        <v>14770392.6</v>
      </c>
      <c r="F114" s="58">
        <v>0</v>
      </c>
      <c r="G114" s="50">
        <f>F114/D114*100</f>
        <v>0</v>
      </c>
      <c r="H114" s="50">
        <f t="shared" si="9"/>
        <v>0</v>
      </c>
      <c r="I114" s="51">
        <f>D114-F114</f>
        <v>14770393</v>
      </c>
      <c r="J114" s="51">
        <f t="shared" si="15"/>
        <v>14770392.6</v>
      </c>
      <c r="K114" s="59"/>
      <c r="L114" s="59"/>
      <c r="M114" s="78"/>
      <c r="N114" s="108"/>
    </row>
    <row r="115" spans="1:14" x14ac:dyDescent="0.25">
      <c r="A115" s="54" t="s">
        <v>200</v>
      </c>
      <c r="B115" s="55" t="s">
        <v>463</v>
      </c>
      <c r="C115" s="56" t="s">
        <v>466</v>
      </c>
      <c r="D115" s="57">
        <v>49821595</v>
      </c>
      <c r="E115" s="57">
        <v>49821595</v>
      </c>
      <c r="F115" s="58">
        <v>0</v>
      </c>
      <c r="G115" s="50">
        <f>F115/D115*100</f>
        <v>0</v>
      </c>
      <c r="H115" s="50">
        <f t="shared" si="9"/>
        <v>0</v>
      </c>
      <c r="I115" s="51">
        <f>D115-F115</f>
        <v>49821595</v>
      </c>
      <c r="J115" s="51">
        <f t="shared" si="15"/>
        <v>49821595</v>
      </c>
      <c r="K115" s="121"/>
      <c r="L115" s="121"/>
      <c r="M115" s="122"/>
      <c r="N115" s="108"/>
    </row>
    <row r="116" spans="1:14" x14ac:dyDescent="0.25">
      <c r="A116" s="54" t="s">
        <v>202</v>
      </c>
      <c r="B116" s="55" t="s">
        <v>468</v>
      </c>
      <c r="C116" s="56" t="s">
        <v>467</v>
      </c>
      <c r="D116" s="57">
        <v>79365000</v>
      </c>
      <c r="E116" s="57">
        <v>79365000</v>
      </c>
      <c r="F116" s="58">
        <v>0</v>
      </c>
      <c r="G116" s="50">
        <v>0</v>
      </c>
      <c r="H116" s="50">
        <f t="shared" si="9"/>
        <v>0</v>
      </c>
      <c r="I116" s="51">
        <f>D116-F116</f>
        <v>79365000</v>
      </c>
      <c r="J116" s="51">
        <f>E116-F116</f>
        <v>79365000</v>
      </c>
      <c r="K116" s="121"/>
      <c r="L116" s="121"/>
      <c r="M116" s="122"/>
      <c r="N116" s="108"/>
    </row>
    <row r="117" spans="1:14" x14ac:dyDescent="0.25">
      <c r="A117" s="123" t="s">
        <v>115</v>
      </c>
      <c r="B117" s="124" t="s">
        <v>192</v>
      </c>
      <c r="C117" s="125" t="s">
        <v>180</v>
      </c>
      <c r="D117" s="126">
        <f>D118+D124+D135</f>
        <v>2383470223</v>
      </c>
      <c r="E117" s="126">
        <f>E118+E124+E135</f>
        <v>2383470223</v>
      </c>
      <c r="F117" s="127">
        <f>F118+F124+F135</f>
        <v>666427810</v>
      </c>
      <c r="G117" s="128">
        <f t="shared" ref="G117:G178" si="16">F117/D117*100</f>
        <v>27.960400074190478</v>
      </c>
      <c r="H117" s="128">
        <f t="shared" si="9"/>
        <v>27.960400074190478</v>
      </c>
      <c r="I117" s="129">
        <f>I118+I124+I135</f>
        <v>1717042413</v>
      </c>
      <c r="J117" s="129">
        <f>J118+J124+J135</f>
        <v>1717042413</v>
      </c>
      <c r="K117" s="130"/>
      <c r="L117" s="130"/>
      <c r="M117" s="131"/>
      <c r="N117" s="108"/>
    </row>
    <row r="118" spans="1:14" x14ac:dyDescent="0.25">
      <c r="A118" s="109">
        <v>22</v>
      </c>
      <c r="B118" s="110" t="s">
        <v>330</v>
      </c>
      <c r="C118" s="111" t="s">
        <v>22</v>
      </c>
      <c r="D118" s="112">
        <f>SUM(D119:D123)</f>
        <v>654116904</v>
      </c>
      <c r="E118" s="112">
        <f>SUM(E119:E123)</f>
        <v>654116904</v>
      </c>
      <c r="F118" s="112">
        <f>SUM(F119:F123)</f>
        <v>145369508</v>
      </c>
      <c r="G118" s="113">
        <f t="shared" si="16"/>
        <v>22.223780965000103</v>
      </c>
      <c r="H118" s="113">
        <f t="shared" si="9"/>
        <v>22.223780965000103</v>
      </c>
      <c r="I118" s="114">
        <f>SUM(I119:I123)</f>
        <v>508747396</v>
      </c>
      <c r="J118" s="114">
        <f>SUM(J119:J123)</f>
        <v>508747396</v>
      </c>
      <c r="K118" s="132"/>
      <c r="L118" s="43"/>
      <c r="M118" s="116"/>
      <c r="N118" s="108"/>
    </row>
    <row r="119" spans="1:14" x14ac:dyDescent="0.25">
      <c r="A119" s="54" t="s">
        <v>194</v>
      </c>
      <c r="B119" s="55" t="s">
        <v>241</v>
      </c>
      <c r="C119" s="56" t="s">
        <v>79</v>
      </c>
      <c r="D119" s="57">
        <v>13421304</v>
      </c>
      <c r="E119" s="57">
        <v>13421304</v>
      </c>
      <c r="F119" s="58">
        <v>2332677</v>
      </c>
      <c r="G119" s="50">
        <f t="shared" si="16"/>
        <v>17.380405063472224</v>
      </c>
      <c r="H119" s="50">
        <f t="shared" si="9"/>
        <v>17.380405063472224</v>
      </c>
      <c r="I119" s="51">
        <f>D119-F119</f>
        <v>11088627</v>
      </c>
      <c r="J119" s="51">
        <f t="shared" ref="J119:J122" si="17">E119-F119</f>
        <v>11088627</v>
      </c>
      <c r="K119" s="59"/>
      <c r="L119" s="59"/>
      <c r="M119" s="78"/>
      <c r="N119" s="108"/>
    </row>
    <row r="120" spans="1:14" x14ac:dyDescent="0.25">
      <c r="A120" s="54" t="s">
        <v>196</v>
      </c>
      <c r="B120" s="55" t="s">
        <v>242</v>
      </c>
      <c r="C120" s="56" t="s">
        <v>80</v>
      </c>
      <c r="D120" s="57">
        <v>9444000</v>
      </c>
      <c r="E120" s="57">
        <v>9444000</v>
      </c>
      <c r="F120" s="58">
        <v>860000</v>
      </c>
      <c r="G120" s="50">
        <f t="shared" si="16"/>
        <v>9.1063108852181269</v>
      </c>
      <c r="H120" s="50">
        <f t="shared" si="9"/>
        <v>9.1063108852181269</v>
      </c>
      <c r="I120" s="51">
        <f>D120-F120</f>
        <v>8584000</v>
      </c>
      <c r="J120" s="51">
        <f t="shared" si="17"/>
        <v>8584000</v>
      </c>
      <c r="K120" s="59"/>
      <c r="L120" s="59"/>
      <c r="M120" s="78"/>
      <c r="N120" s="108"/>
    </row>
    <row r="121" spans="1:14" x14ac:dyDescent="0.25">
      <c r="A121" s="54" t="s">
        <v>200</v>
      </c>
      <c r="B121" s="55" t="s">
        <v>243</v>
      </c>
      <c r="C121" s="56" t="s">
        <v>81</v>
      </c>
      <c r="D121" s="57">
        <v>579171600</v>
      </c>
      <c r="E121" s="57">
        <v>579171600</v>
      </c>
      <c r="F121" s="58">
        <v>136026284</v>
      </c>
      <c r="G121" s="50">
        <f t="shared" si="16"/>
        <v>23.486352576680211</v>
      </c>
      <c r="H121" s="50">
        <f t="shared" si="9"/>
        <v>23.486352576680211</v>
      </c>
      <c r="I121" s="51">
        <f>D121-F121</f>
        <v>443145316</v>
      </c>
      <c r="J121" s="51">
        <f t="shared" si="17"/>
        <v>443145316</v>
      </c>
      <c r="K121" s="59"/>
      <c r="L121" s="59"/>
      <c r="M121" s="78"/>
      <c r="N121" s="108"/>
    </row>
    <row r="122" spans="1:14" x14ac:dyDescent="0.25">
      <c r="A122" s="81" t="s">
        <v>202</v>
      </c>
      <c r="B122" s="82" t="s">
        <v>244</v>
      </c>
      <c r="C122" s="83" t="s">
        <v>82</v>
      </c>
      <c r="D122" s="84">
        <v>14280000</v>
      </c>
      <c r="E122" s="84">
        <v>14280000</v>
      </c>
      <c r="F122" s="58">
        <v>3570000</v>
      </c>
      <c r="G122" s="50">
        <f t="shared" si="16"/>
        <v>25</v>
      </c>
      <c r="H122" s="50">
        <f t="shared" si="9"/>
        <v>25</v>
      </c>
      <c r="I122" s="51">
        <f>D122-F122</f>
        <v>10710000</v>
      </c>
      <c r="J122" s="51">
        <f t="shared" si="17"/>
        <v>10710000</v>
      </c>
      <c r="K122" s="88"/>
      <c r="L122" s="88"/>
      <c r="M122" s="89"/>
      <c r="N122" s="108"/>
    </row>
    <row r="123" spans="1:14" x14ac:dyDescent="0.25">
      <c r="A123" s="70" t="s">
        <v>204</v>
      </c>
      <c r="B123" s="71" t="s">
        <v>245</v>
      </c>
      <c r="C123" s="72" t="s">
        <v>83</v>
      </c>
      <c r="D123" s="73">
        <v>37800000</v>
      </c>
      <c r="E123" s="73">
        <v>37800000</v>
      </c>
      <c r="F123" s="58">
        <v>2580547</v>
      </c>
      <c r="G123" s="75">
        <f t="shared" si="16"/>
        <v>6.8268439153439147</v>
      </c>
      <c r="H123" s="75">
        <f t="shared" si="9"/>
        <v>6.8268439153439147</v>
      </c>
      <c r="I123" s="76">
        <f>D123-F123</f>
        <v>35219453</v>
      </c>
      <c r="J123" s="51">
        <f>E123-F123</f>
        <v>35219453</v>
      </c>
      <c r="K123" s="77"/>
      <c r="L123" s="77"/>
      <c r="M123" s="79"/>
      <c r="N123" s="108"/>
    </row>
    <row r="124" spans="1:14" x14ac:dyDescent="0.25">
      <c r="A124" s="36">
        <v>23</v>
      </c>
      <c r="B124" s="37" t="s">
        <v>331</v>
      </c>
      <c r="C124" s="38" t="s">
        <v>23</v>
      </c>
      <c r="D124" s="39">
        <f>SUM(D125:D134)</f>
        <v>248734007</v>
      </c>
      <c r="E124" s="39">
        <f>SUM(E125:E134)</f>
        <v>248734007</v>
      </c>
      <c r="F124" s="39">
        <f>SUM(F125:F134)</f>
        <v>43781150</v>
      </c>
      <c r="G124" s="42">
        <f t="shared" si="16"/>
        <v>17.601593979065356</v>
      </c>
      <c r="H124" s="42">
        <f t="shared" si="9"/>
        <v>17.601593979065356</v>
      </c>
      <c r="I124" s="133">
        <f>SUM(I125:I134)</f>
        <v>204952857</v>
      </c>
      <c r="J124" s="133">
        <f>SUM(J125:J134)</f>
        <v>204952857</v>
      </c>
      <c r="K124" s="134"/>
      <c r="L124" s="43"/>
      <c r="M124" s="44"/>
      <c r="N124" s="108"/>
    </row>
    <row r="125" spans="1:14" x14ac:dyDescent="0.25">
      <c r="A125" s="54" t="s">
        <v>194</v>
      </c>
      <c r="B125" s="55" t="s">
        <v>362</v>
      </c>
      <c r="C125" s="56" t="s">
        <v>363</v>
      </c>
      <c r="D125" s="57">
        <v>1316349</v>
      </c>
      <c r="E125" s="57">
        <v>1316349</v>
      </c>
      <c r="F125" s="58">
        <v>0</v>
      </c>
      <c r="G125" s="50">
        <f t="shared" si="16"/>
        <v>0</v>
      </c>
      <c r="H125" s="50">
        <f t="shared" si="9"/>
        <v>0</v>
      </c>
      <c r="I125" s="51">
        <f t="shared" ref="I125:I134" si="18">D125-F125</f>
        <v>1316349</v>
      </c>
      <c r="J125" s="51">
        <f t="shared" ref="J125:J133" si="19">E125-F125</f>
        <v>1316349</v>
      </c>
      <c r="K125" s="59"/>
      <c r="L125" s="59"/>
      <c r="M125" s="78"/>
      <c r="N125" s="108"/>
    </row>
    <row r="126" spans="1:14" ht="30" x14ac:dyDescent="0.25">
      <c r="A126" s="54" t="s">
        <v>196</v>
      </c>
      <c r="B126" s="55" t="s">
        <v>470</v>
      </c>
      <c r="C126" s="56" t="s">
        <v>469</v>
      </c>
      <c r="D126" s="57">
        <v>18789999</v>
      </c>
      <c r="E126" s="57">
        <v>18789999</v>
      </c>
      <c r="F126" s="58">
        <v>5000000</v>
      </c>
      <c r="G126" s="50">
        <f t="shared" si="16"/>
        <v>26.609900298557758</v>
      </c>
      <c r="H126" s="50">
        <f t="shared" si="9"/>
        <v>26.609900298557758</v>
      </c>
      <c r="I126" s="51">
        <f t="shared" si="18"/>
        <v>13789999</v>
      </c>
      <c r="J126" s="51">
        <f t="shared" si="19"/>
        <v>13789999</v>
      </c>
      <c r="K126" s="121"/>
      <c r="L126" s="121"/>
      <c r="M126" s="122"/>
      <c r="N126" s="108"/>
    </row>
    <row r="127" spans="1:14" ht="30" x14ac:dyDescent="0.25">
      <c r="A127" s="54" t="s">
        <v>200</v>
      </c>
      <c r="B127" s="55" t="s">
        <v>246</v>
      </c>
      <c r="C127" s="56" t="s">
        <v>149</v>
      </c>
      <c r="D127" s="57">
        <v>27119309</v>
      </c>
      <c r="E127" s="57">
        <v>27119309</v>
      </c>
      <c r="F127" s="58">
        <v>0</v>
      </c>
      <c r="G127" s="50">
        <f t="shared" si="16"/>
        <v>0</v>
      </c>
      <c r="H127" s="50">
        <f t="shared" si="9"/>
        <v>0</v>
      </c>
      <c r="I127" s="51">
        <f t="shared" si="18"/>
        <v>27119309</v>
      </c>
      <c r="J127" s="51">
        <f t="shared" si="19"/>
        <v>27119309</v>
      </c>
      <c r="K127" s="106"/>
      <c r="L127" s="106"/>
      <c r="M127" s="78"/>
      <c r="N127" s="108"/>
    </row>
    <row r="128" spans="1:14" ht="30" x14ac:dyDescent="0.25">
      <c r="A128" s="54" t="s">
        <v>202</v>
      </c>
      <c r="B128" s="55" t="s">
        <v>247</v>
      </c>
      <c r="C128" s="56" t="s">
        <v>84</v>
      </c>
      <c r="D128" s="57">
        <v>27505278</v>
      </c>
      <c r="E128" s="57">
        <v>27505278</v>
      </c>
      <c r="F128" s="58">
        <v>14200000</v>
      </c>
      <c r="G128" s="50">
        <f t="shared" si="16"/>
        <v>51.626455111633483</v>
      </c>
      <c r="H128" s="50">
        <f t="shared" si="9"/>
        <v>51.626455111633483</v>
      </c>
      <c r="I128" s="51">
        <f t="shared" si="18"/>
        <v>13305278</v>
      </c>
      <c r="J128" s="51">
        <f t="shared" si="19"/>
        <v>13305278</v>
      </c>
      <c r="K128" s="59"/>
      <c r="L128" s="59"/>
      <c r="M128" s="78"/>
      <c r="N128" s="108"/>
    </row>
    <row r="129" spans="1:14" ht="30" x14ac:dyDescent="0.25">
      <c r="A129" s="54" t="s">
        <v>204</v>
      </c>
      <c r="B129" s="55" t="s">
        <v>248</v>
      </c>
      <c r="C129" s="56" t="s">
        <v>86</v>
      </c>
      <c r="D129" s="57">
        <v>62158912</v>
      </c>
      <c r="E129" s="57">
        <v>62158912</v>
      </c>
      <c r="F129" s="58">
        <v>8841150</v>
      </c>
      <c r="G129" s="50">
        <f t="shared" si="16"/>
        <v>14.22346324208506</v>
      </c>
      <c r="H129" s="50">
        <f t="shared" si="9"/>
        <v>14.22346324208506</v>
      </c>
      <c r="I129" s="51">
        <f t="shared" si="18"/>
        <v>53317762</v>
      </c>
      <c r="J129" s="51">
        <f t="shared" si="19"/>
        <v>53317762</v>
      </c>
      <c r="K129" s="59"/>
      <c r="L129" s="59"/>
      <c r="M129" s="78"/>
      <c r="N129" s="108"/>
    </row>
    <row r="130" spans="1:14" ht="30" x14ac:dyDescent="0.25">
      <c r="A130" s="54" t="s">
        <v>206</v>
      </c>
      <c r="B130" s="55" t="s">
        <v>233</v>
      </c>
      <c r="C130" s="56" t="s">
        <v>85</v>
      </c>
      <c r="D130" s="57">
        <v>2466198</v>
      </c>
      <c r="E130" s="57">
        <v>2466198</v>
      </c>
      <c r="F130" s="58"/>
      <c r="G130" s="50">
        <f t="shared" si="16"/>
        <v>0</v>
      </c>
      <c r="H130" s="50">
        <f t="shared" si="9"/>
        <v>0</v>
      </c>
      <c r="I130" s="51">
        <f t="shared" si="18"/>
        <v>2466198</v>
      </c>
      <c r="J130" s="51">
        <f t="shared" si="19"/>
        <v>2466198</v>
      </c>
      <c r="K130" s="59"/>
      <c r="L130" s="59"/>
      <c r="M130" s="78"/>
      <c r="N130" s="108"/>
    </row>
    <row r="131" spans="1:14" ht="30" x14ac:dyDescent="0.25">
      <c r="A131" s="54" t="s">
        <v>208</v>
      </c>
      <c r="B131" s="55" t="s">
        <v>249</v>
      </c>
      <c r="C131" s="56" t="s">
        <v>87</v>
      </c>
      <c r="D131" s="57">
        <v>7265261</v>
      </c>
      <c r="E131" s="57">
        <v>7265261</v>
      </c>
      <c r="F131" s="58">
        <v>1680000</v>
      </c>
      <c r="G131" s="50">
        <f t="shared" si="16"/>
        <v>23.123739119626947</v>
      </c>
      <c r="H131" s="50">
        <f t="shared" si="9"/>
        <v>23.123739119626947</v>
      </c>
      <c r="I131" s="51">
        <f t="shared" si="18"/>
        <v>5585261</v>
      </c>
      <c r="J131" s="51">
        <f t="shared" si="19"/>
        <v>5585261</v>
      </c>
      <c r="K131" s="59"/>
      <c r="L131" s="59"/>
      <c r="M131" s="78"/>
      <c r="N131" s="108"/>
    </row>
    <row r="132" spans="1:14" ht="30" x14ac:dyDescent="0.25">
      <c r="A132" s="54" t="s">
        <v>210</v>
      </c>
      <c r="B132" s="55" t="s">
        <v>250</v>
      </c>
      <c r="C132" s="56" t="s">
        <v>150</v>
      </c>
      <c r="D132" s="57">
        <v>2018180</v>
      </c>
      <c r="E132" s="57">
        <v>2018180</v>
      </c>
      <c r="F132" s="58"/>
      <c r="G132" s="50">
        <f t="shared" si="16"/>
        <v>0</v>
      </c>
      <c r="H132" s="50">
        <f t="shared" si="9"/>
        <v>0</v>
      </c>
      <c r="I132" s="51">
        <f t="shared" si="18"/>
        <v>2018180</v>
      </c>
      <c r="J132" s="51">
        <f t="shared" si="19"/>
        <v>2018180</v>
      </c>
      <c r="K132" s="106"/>
      <c r="L132" s="106"/>
      <c r="M132" s="78"/>
      <c r="N132" s="108"/>
    </row>
    <row r="133" spans="1:14" ht="30" x14ac:dyDescent="0.25">
      <c r="A133" s="54" t="s">
        <v>212</v>
      </c>
      <c r="B133" s="55" t="s">
        <v>471</v>
      </c>
      <c r="C133" s="56" t="s">
        <v>364</v>
      </c>
      <c r="D133" s="57">
        <v>49640026</v>
      </c>
      <c r="E133" s="57">
        <v>49640026</v>
      </c>
      <c r="F133" s="58">
        <v>14060000</v>
      </c>
      <c r="G133" s="50">
        <f t="shared" si="16"/>
        <v>28.323917477400194</v>
      </c>
      <c r="H133" s="50">
        <f t="shared" si="9"/>
        <v>28.323917477400194</v>
      </c>
      <c r="I133" s="51">
        <f t="shared" si="18"/>
        <v>35580026</v>
      </c>
      <c r="J133" s="51">
        <f t="shared" si="19"/>
        <v>35580026</v>
      </c>
      <c r="K133" s="59"/>
      <c r="L133" s="59"/>
      <c r="M133" s="78"/>
      <c r="N133" s="108"/>
    </row>
    <row r="134" spans="1:14" ht="30" x14ac:dyDescent="0.25">
      <c r="A134" s="54" t="s">
        <v>214</v>
      </c>
      <c r="B134" s="55" t="s">
        <v>365</v>
      </c>
      <c r="C134" s="56" t="s">
        <v>366</v>
      </c>
      <c r="D134" s="57">
        <v>50454495</v>
      </c>
      <c r="E134" s="57">
        <v>50454495</v>
      </c>
      <c r="F134" s="58"/>
      <c r="G134" s="50">
        <f t="shared" si="16"/>
        <v>0</v>
      </c>
      <c r="H134" s="50">
        <f t="shared" si="9"/>
        <v>0</v>
      </c>
      <c r="I134" s="51">
        <f t="shared" si="18"/>
        <v>50454495</v>
      </c>
      <c r="J134" s="51">
        <f>E134-F134</f>
        <v>50454495</v>
      </c>
      <c r="K134" s="59"/>
      <c r="L134" s="59"/>
      <c r="M134" s="78"/>
      <c r="N134" s="108"/>
    </row>
    <row r="135" spans="1:14" x14ac:dyDescent="0.25">
      <c r="A135" s="36">
        <v>24</v>
      </c>
      <c r="B135" s="37" t="s">
        <v>332</v>
      </c>
      <c r="C135" s="38" t="s">
        <v>24</v>
      </c>
      <c r="D135" s="39">
        <f>SUM(D137:D144)</f>
        <v>1480619312</v>
      </c>
      <c r="E135" s="39">
        <f>SUM(E136:E144)</f>
        <v>1480619312</v>
      </c>
      <c r="F135" s="39">
        <f>SUM(F136:F144)</f>
        <v>477277152</v>
      </c>
      <c r="G135" s="41">
        <f>F135/D135*100</f>
        <v>32.234967363440688</v>
      </c>
      <c r="H135" s="41">
        <f t="shared" si="9"/>
        <v>32.234967363440688</v>
      </c>
      <c r="I135" s="68">
        <f>SUM(I136:I144)</f>
        <v>1003342160</v>
      </c>
      <c r="J135" s="68">
        <f>SUM(J136:J144)</f>
        <v>1003342160</v>
      </c>
      <c r="K135" s="120"/>
      <c r="L135" s="43"/>
      <c r="M135" s="44"/>
      <c r="N135" s="108"/>
    </row>
    <row r="136" spans="1:14" s="315" customFormat="1" x14ac:dyDescent="0.25">
      <c r="A136" s="316" t="s">
        <v>194</v>
      </c>
      <c r="B136" s="317" t="s">
        <v>197</v>
      </c>
      <c r="C136" s="318" t="s">
        <v>484</v>
      </c>
      <c r="D136" s="319">
        <v>0</v>
      </c>
      <c r="E136" s="319">
        <v>2974672</v>
      </c>
      <c r="F136" s="319">
        <v>0</v>
      </c>
      <c r="G136" s="50">
        <v>0</v>
      </c>
      <c r="H136" s="50">
        <f t="shared" si="9"/>
        <v>0</v>
      </c>
      <c r="I136" s="51">
        <f t="shared" ref="I136:I143" si="20">D136-F136</f>
        <v>0</v>
      </c>
      <c r="J136" s="51">
        <f t="shared" ref="J136:J143" si="21">E136-F136</f>
        <v>2974672</v>
      </c>
      <c r="K136" s="320"/>
      <c r="L136" s="52"/>
      <c r="M136" s="321"/>
      <c r="N136" s="322"/>
    </row>
    <row r="137" spans="1:14" x14ac:dyDescent="0.25">
      <c r="A137" s="54" t="s">
        <v>196</v>
      </c>
      <c r="B137" s="55" t="s">
        <v>272</v>
      </c>
      <c r="C137" s="56" t="s">
        <v>157</v>
      </c>
      <c r="D137" s="57">
        <v>1088520000</v>
      </c>
      <c r="E137" s="57">
        <v>819600000</v>
      </c>
      <c r="F137" s="58">
        <v>383230180</v>
      </c>
      <c r="G137" s="50">
        <f t="shared" si="16"/>
        <v>35.20653547936648</v>
      </c>
      <c r="H137" s="50">
        <f t="shared" si="9"/>
        <v>46.758196681307957</v>
      </c>
      <c r="I137" s="51">
        <f t="shared" si="20"/>
        <v>705289820</v>
      </c>
      <c r="J137" s="51">
        <f t="shared" si="21"/>
        <v>436369820</v>
      </c>
      <c r="K137" s="59"/>
      <c r="L137" s="59"/>
      <c r="M137" s="78"/>
      <c r="N137" s="108"/>
    </row>
    <row r="138" spans="1:14" x14ac:dyDescent="0.25">
      <c r="A138" s="54" t="s">
        <v>200</v>
      </c>
      <c r="B138" s="55" t="s">
        <v>256</v>
      </c>
      <c r="C138" s="56" t="s">
        <v>89</v>
      </c>
      <c r="D138" s="57">
        <v>173628000</v>
      </c>
      <c r="E138" s="57">
        <v>250796000</v>
      </c>
      <c r="F138" s="58">
        <v>43407000</v>
      </c>
      <c r="G138" s="50">
        <f t="shared" si="16"/>
        <v>25</v>
      </c>
      <c r="H138" s="50">
        <f t="shared" ref="H138:H201" si="22">F138/E138*100</f>
        <v>17.307692307692307</v>
      </c>
      <c r="I138" s="51">
        <f t="shared" si="20"/>
        <v>130221000</v>
      </c>
      <c r="J138" s="51">
        <f t="shared" si="21"/>
        <v>207389000</v>
      </c>
      <c r="K138" s="59"/>
      <c r="L138" s="59"/>
      <c r="M138" s="78"/>
      <c r="N138" s="108"/>
    </row>
    <row r="139" spans="1:14" x14ac:dyDescent="0.25">
      <c r="A139" s="54" t="s">
        <v>202</v>
      </c>
      <c r="B139" s="55" t="s">
        <v>257</v>
      </c>
      <c r="C139" s="56" t="s">
        <v>90</v>
      </c>
      <c r="D139" s="57">
        <v>115752000</v>
      </c>
      <c r="E139" s="57">
        <v>270088000</v>
      </c>
      <c r="F139" s="58">
        <v>28938000</v>
      </c>
      <c r="G139" s="50">
        <f t="shared" si="16"/>
        <v>25</v>
      </c>
      <c r="H139" s="50">
        <f t="shared" si="22"/>
        <v>10.714285714285714</v>
      </c>
      <c r="I139" s="51">
        <f t="shared" si="20"/>
        <v>86814000</v>
      </c>
      <c r="J139" s="51">
        <f t="shared" si="21"/>
        <v>241150000</v>
      </c>
      <c r="K139" s="59"/>
      <c r="L139" s="59"/>
      <c r="M139" s="78"/>
      <c r="N139" s="108"/>
    </row>
    <row r="140" spans="1:14" x14ac:dyDescent="0.25">
      <c r="A140" s="54" t="s">
        <v>204</v>
      </c>
      <c r="B140" s="55" t="s">
        <v>258</v>
      </c>
      <c r="C140" s="56" t="s">
        <v>91</v>
      </c>
      <c r="D140" s="57">
        <v>40549440</v>
      </c>
      <c r="E140" s="57">
        <v>29697280</v>
      </c>
      <c r="F140" s="58">
        <v>15329276</v>
      </c>
      <c r="G140" s="50">
        <f t="shared" si="16"/>
        <v>37.803915417820818</v>
      </c>
      <c r="H140" s="50">
        <f t="shared" si="22"/>
        <v>51.618451252101202</v>
      </c>
      <c r="I140" s="51">
        <f t="shared" si="20"/>
        <v>25220164</v>
      </c>
      <c r="J140" s="51">
        <f t="shared" si="21"/>
        <v>14368004</v>
      </c>
      <c r="K140" s="59"/>
      <c r="L140" s="59"/>
      <c r="M140" s="78"/>
      <c r="N140" s="108"/>
    </row>
    <row r="141" spans="1:14" x14ac:dyDescent="0.25">
      <c r="A141" s="81" t="s">
        <v>206</v>
      </c>
      <c r="B141" s="82" t="s">
        <v>259</v>
      </c>
      <c r="C141" s="83" t="s">
        <v>92</v>
      </c>
      <c r="D141" s="84">
        <v>2433080</v>
      </c>
      <c r="E141" s="84">
        <v>1781920</v>
      </c>
      <c r="F141" s="58">
        <v>919789</v>
      </c>
      <c r="G141" s="50">
        <f t="shared" si="16"/>
        <v>37.803483650352639</v>
      </c>
      <c r="H141" s="50">
        <f t="shared" si="22"/>
        <v>51.617861632396512</v>
      </c>
      <c r="I141" s="51">
        <f t="shared" si="20"/>
        <v>1513291</v>
      </c>
      <c r="J141" s="51">
        <f t="shared" si="21"/>
        <v>862131</v>
      </c>
      <c r="K141" s="59"/>
      <c r="L141" s="59"/>
      <c r="M141" s="78"/>
      <c r="N141" s="108"/>
    </row>
    <row r="142" spans="1:14" x14ac:dyDescent="0.25">
      <c r="A142" s="301" t="s">
        <v>208</v>
      </c>
      <c r="B142" s="302" t="s">
        <v>260</v>
      </c>
      <c r="C142" s="303" t="s">
        <v>93</v>
      </c>
      <c r="D142" s="304">
        <v>3041208</v>
      </c>
      <c r="E142" s="304">
        <v>2227296</v>
      </c>
      <c r="F142" s="58">
        <v>1149731</v>
      </c>
      <c r="G142" s="50">
        <f t="shared" si="16"/>
        <v>37.805076140796686</v>
      </c>
      <c r="H142" s="50">
        <f t="shared" si="22"/>
        <v>51.620036133499994</v>
      </c>
      <c r="I142" s="51">
        <f t="shared" si="20"/>
        <v>1891477</v>
      </c>
      <c r="J142" s="51">
        <f t="shared" si="21"/>
        <v>1077565</v>
      </c>
      <c r="K142" s="59"/>
      <c r="L142" s="59"/>
      <c r="M142" s="78"/>
      <c r="N142" s="108"/>
    </row>
    <row r="143" spans="1:14" x14ac:dyDescent="0.25">
      <c r="A143" s="305" t="s">
        <v>210</v>
      </c>
      <c r="B143" s="60" t="s">
        <v>472</v>
      </c>
      <c r="C143" s="61" t="s">
        <v>473</v>
      </c>
      <c r="D143" s="62">
        <v>4304136</v>
      </c>
      <c r="E143" s="62">
        <v>24817824</v>
      </c>
      <c r="F143" s="58">
        <v>4303176</v>
      </c>
      <c r="G143" s="50">
        <f t="shared" si="16"/>
        <v>99.977695872063521</v>
      </c>
      <c r="H143" s="50">
        <f t="shared" si="22"/>
        <v>17.339054382850001</v>
      </c>
      <c r="I143" s="51">
        <f t="shared" si="20"/>
        <v>960</v>
      </c>
      <c r="J143" s="51">
        <f t="shared" si="21"/>
        <v>20514648</v>
      </c>
      <c r="K143" s="88"/>
      <c r="L143" s="88"/>
      <c r="M143" s="89"/>
      <c r="N143" s="108"/>
    </row>
    <row r="144" spans="1:14" ht="30" x14ac:dyDescent="0.25">
      <c r="A144" s="135" t="s">
        <v>212</v>
      </c>
      <c r="B144" s="136" t="s">
        <v>290</v>
      </c>
      <c r="C144" s="137" t="s">
        <v>104</v>
      </c>
      <c r="D144" s="138">
        <v>52391448</v>
      </c>
      <c r="E144" s="138">
        <v>78636320</v>
      </c>
      <c r="F144" s="58">
        <v>0</v>
      </c>
      <c r="G144" s="139">
        <f t="shared" si="16"/>
        <v>0</v>
      </c>
      <c r="H144" s="139">
        <f t="shared" si="22"/>
        <v>0</v>
      </c>
      <c r="I144" s="140">
        <f>D144-F144</f>
        <v>52391448</v>
      </c>
      <c r="J144" s="51">
        <f>E144-F144</f>
        <v>78636320</v>
      </c>
      <c r="K144" s="141"/>
      <c r="L144" s="141"/>
      <c r="M144" s="142"/>
      <c r="N144" s="108"/>
    </row>
    <row r="145" spans="1:15" ht="30" x14ac:dyDescent="0.25">
      <c r="A145" s="123" t="s">
        <v>116</v>
      </c>
      <c r="B145" s="124" t="s">
        <v>140</v>
      </c>
      <c r="C145" s="125" t="s">
        <v>181</v>
      </c>
      <c r="D145" s="126">
        <f>D146+D148+D152+D154</f>
        <v>1026784786</v>
      </c>
      <c r="E145" s="126">
        <f>E146+E148+E152+E154</f>
        <v>977200513</v>
      </c>
      <c r="F145" s="127">
        <f>F146+F148+F152+F154</f>
        <v>200245523</v>
      </c>
      <c r="G145" s="128">
        <f t="shared" si="16"/>
        <v>19.502190306119317</v>
      </c>
      <c r="H145" s="128">
        <f t="shared" si="22"/>
        <v>20.491753773772324</v>
      </c>
      <c r="I145" s="129">
        <f>I146+I148+I152+I154</f>
        <v>826539263</v>
      </c>
      <c r="J145" s="129">
        <f>J146+J148+J152+J154</f>
        <v>776954990</v>
      </c>
      <c r="K145" s="130"/>
      <c r="L145" s="130"/>
      <c r="M145" s="131"/>
      <c r="N145" s="108"/>
    </row>
    <row r="146" spans="1:15" ht="30" x14ac:dyDescent="0.25">
      <c r="A146" s="109">
        <v>25</v>
      </c>
      <c r="B146" s="110" t="s">
        <v>333</v>
      </c>
      <c r="C146" s="111" t="s">
        <v>182</v>
      </c>
      <c r="D146" s="112">
        <f>D147</f>
        <v>43959999</v>
      </c>
      <c r="E146" s="112">
        <f>E147</f>
        <v>39910050</v>
      </c>
      <c r="F146" s="112">
        <f>F147</f>
        <v>11993283</v>
      </c>
      <c r="G146" s="113">
        <f t="shared" si="16"/>
        <v>27.282264041907734</v>
      </c>
      <c r="H146" s="113">
        <f t="shared" si="22"/>
        <v>30.050784200971936</v>
      </c>
      <c r="I146" s="114">
        <f>I147</f>
        <v>31966716</v>
      </c>
      <c r="J146" s="114">
        <f>J147</f>
        <v>27916767</v>
      </c>
      <c r="K146" s="132"/>
      <c r="L146" s="43"/>
      <c r="M146" s="116"/>
      <c r="N146" s="108"/>
    </row>
    <row r="147" spans="1:15" ht="30" x14ac:dyDescent="0.25">
      <c r="A147" s="70" t="s">
        <v>194</v>
      </c>
      <c r="B147" s="71" t="s">
        <v>261</v>
      </c>
      <c r="C147" s="72" t="s">
        <v>94</v>
      </c>
      <c r="D147" s="73">
        <v>43959999</v>
      </c>
      <c r="E147" s="73">
        <v>39910050</v>
      </c>
      <c r="F147" s="58">
        <v>11993283</v>
      </c>
      <c r="G147" s="75">
        <f t="shared" si="16"/>
        <v>27.282264041907734</v>
      </c>
      <c r="H147" s="75">
        <f t="shared" si="22"/>
        <v>30.050784200971936</v>
      </c>
      <c r="I147" s="76">
        <f>D147-F147</f>
        <v>31966716</v>
      </c>
      <c r="J147" s="51">
        <f>E147-F147</f>
        <v>27916767</v>
      </c>
      <c r="K147" s="77"/>
      <c r="L147" s="77"/>
      <c r="M147" s="79"/>
      <c r="N147" s="108"/>
    </row>
    <row r="148" spans="1:15" s="103" customFormat="1" ht="30" x14ac:dyDescent="0.25">
      <c r="A148" s="36">
        <v>26</v>
      </c>
      <c r="B148" s="37" t="s">
        <v>334</v>
      </c>
      <c r="C148" s="38" t="s">
        <v>183</v>
      </c>
      <c r="D148" s="39">
        <f>SUM(D149:D151)</f>
        <v>387108164</v>
      </c>
      <c r="E148" s="39">
        <f>SUM(E149:E151)</f>
        <v>341573840</v>
      </c>
      <c r="F148" s="39">
        <f>SUM(F149:F151)</f>
        <v>55446000</v>
      </c>
      <c r="G148" s="41">
        <f t="shared" si="16"/>
        <v>14.323128561039598</v>
      </c>
      <c r="H148" s="41">
        <f t="shared" si="22"/>
        <v>16.232507735369897</v>
      </c>
      <c r="I148" s="68">
        <f>SUM(I149:I151)</f>
        <v>331662164</v>
      </c>
      <c r="J148" s="68">
        <f>SUM(J149:J151)</f>
        <v>286127840</v>
      </c>
      <c r="K148" s="43"/>
      <c r="L148" s="43"/>
      <c r="M148" s="44"/>
      <c r="N148" s="104"/>
    </row>
    <row r="149" spans="1:15" ht="30" x14ac:dyDescent="0.25">
      <c r="A149" s="54" t="s">
        <v>194</v>
      </c>
      <c r="B149" s="55" t="s">
        <v>262</v>
      </c>
      <c r="C149" s="56" t="s">
        <v>151</v>
      </c>
      <c r="D149" s="57">
        <v>73779988</v>
      </c>
      <c r="E149" s="57">
        <v>55244700</v>
      </c>
      <c r="F149" s="58">
        <v>13388500</v>
      </c>
      <c r="G149" s="50">
        <f t="shared" si="16"/>
        <v>18.146519622638053</v>
      </c>
      <c r="H149" s="50">
        <f t="shared" si="22"/>
        <v>24.234903981739425</v>
      </c>
      <c r="I149" s="51">
        <f>D149-F149</f>
        <v>60391488</v>
      </c>
      <c r="J149" s="51">
        <f t="shared" ref="J149:J150" si="23">E149-F149</f>
        <v>41856200</v>
      </c>
      <c r="K149" s="59"/>
      <c r="L149" s="59"/>
      <c r="M149" s="78"/>
      <c r="N149" s="108"/>
    </row>
    <row r="150" spans="1:15" ht="30" x14ac:dyDescent="0.25">
      <c r="A150" s="54" t="s">
        <v>196</v>
      </c>
      <c r="B150" s="55" t="s">
        <v>261</v>
      </c>
      <c r="C150" s="56" t="s">
        <v>94</v>
      </c>
      <c r="D150" s="57">
        <v>305759996</v>
      </c>
      <c r="E150" s="57">
        <v>278760960</v>
      </c>
      <c r="F150" s="58">
        <v>39772800</v>
      </c>
      <c r="G150" s="50">
        <f t="shared" si="16"/>
        <v>13.007849463734294</v>
      </c>
      <c r="H150" s="50">
        <f t="shared" si="22"/>
        <v>14.267708075047524</v>
      </c>
      <c r="I150" s="51">
        <f>D150-F150</f>
        <v>265987196</v>
      </c>
      <c r="J150" s="51">
        <f t="shared" si="23"/>
        <v>238988160</v>
      </c>
      <c r="K150" s="59"/>
      <c r="L150" s="59"/>
      <c r="M150" s="78"/>
      <c r="N150" s="108"/>
    </row>
    <row r="151" spans="1:15" ht="30" x14ac:dyDescent="0.25">
      <c r="A151" s="70" t="s">
        <v>200</v>
      </c>
      <c r="B151" s="71" t="s">
        <v>263</v>
      </c>
      <c r="C151" s="72" t="s">
        <v>95</v>
      </c>
      <c r="D151" s="73">
        <v>7568180</v>
      </c>
      <c r="E151" s="73">
        <v>7568180</v>
      </c>
      <c r="F151" s="58">
        <v>2284700</v>
      </c>
      <c r="G151" s="75">
        <f t="shared" si="16"/>
        <v>30.188235480657173</v>
      </c>
      <c r="H151" s="75">
        <f t="shared" si="22"/>
        <v>30.188235480657173</v>
      </c>
      <c r="I151" s="76">
        <f>D151-F151</f>
        <v>5283480</v>
      </c>
      <c r="J151" s="51">
        <f>E151-F151</f>
        <v>5283480</v>
      </c>
      <c r="K151" s="77"/>
      <c r="L151" s="77"/>
      <c r="M151" s="79"/>
      <c r="N151" s="108"/>
    </row>
    <row r="152" spans="1:15" x14ac:dyDescent="0.25">
      <c r="A152" s="36">
        <v>27</v>
      </c>
      <c r="B152" s="37" t="s">
        <v>335</v>
      </c>
      <c r="C152" s="38" t="s">
        <v>25</v>
      </c>
      <c r="D152" s="39">
        <f>D153</f>
        <v>30269700</v>
      </c>
      <c r="E152" s="39">
        <f>E153</f>
        <v>30269700</v>
      </c>
      <c r="F152" s="39">
        <f>F153</f>
        <v>4991000</v>
      </c>
      <c r="G152" s="41">
        <f t="shared" si="16"/>
        <v>16.488435630349819</v>
      </c>
      <c r="H152" s="41">
        <f t="shared" si="22"/>
        <v>16.488435630349819</v>
      </c>
      <c r="I152" s="68">
        <f>I153</f>
        <v>25278700</v>
      </c>
      <c r="J152" s="68">
        <f>J153</f>
        <v>25278700</v>
      </c>
      <c r="K152" s="120"/>
      <c r="L152" s="43"/>
      <c r="M152" s="44"/>
      <c r="N152" s="108"/>
    </row>
    <row r="153" spans="1:15" ht="30" x14ac:dyDescent="0.25">
      <c r="A153" s="70" t="s">
        <v>194</v>
      </c>
      <c r="B153" s="71" t="s">
        <v>232</v>
      </c>
      <c r="C153" s="72" t="s">
        <v>98</v>
      </c>
      <c r="D153" s="73">
        <v>30269700</v>
      </c>
      <c r="E153" s="73">
        <v>30269700</v>
      </c>
      <c r="F153" s="74">
        <v>4991000</v>
      </c>
      <c r="G153" s="75">
        <f t="shared" si="16"/>
        <v>16.488435630349819</v>
      </c>
      <c r="H153" s="75">
        <f t="shared" si="22"/>
        <v>16.488435630349819</v>
      </c>
      <c r="I153" s="76">
        <f>D153-F153</f>
        <v>25278700</v>
      </c>
      <c r="J153" s="51">
        <f>E153-F153</f>
        <v>25278700</v>
      </c>
      <c r="K153" s="77"/>
      <c r="L153" s="77"/>
      <c r="M153" s="79"/>
      <c r="N153" s="108"/>
      <c r="O153" s="3"/>
    </row>
    <row r="154" spans="1:15" ht="30" x14ac:dyDescent="0.25">
      <c r="A154" s="36">
        <v>28</v>
      </c>
      <c r="B154" s="37" t="s">
        <v>336</v>
      </c>
      <c r="C154" s="38" t="s">
        <v>152</v>
      </c>
      <c r="D154" s="39">
        <f>SUM(D155:D160)</f>
        <v>565446923</v>
      </c>
      <c r="E154" s="39">
        <f>SUM(E155:E160)</f>
        <v>565446923</v>
      </c>
      <c r="F154" s="39">
        <f>SUM(F155:F160)</f>
        <v>127815240</v>
      </c>
      <c r="G154" s="41">
        <f t="shared" si="16"/>
        <v>22.604286061346205</v>
      </c>
      <c r="H154" s="41">
        <f t="shared" si="22"/>
        <v>22.604286061346205</v>
      </c>
      <c r="I154" s="68">
        <f>SUM(I155:I160)</f>
        <v>437631683</v>
      </c>
      <c r="J154" s="68">
        <f>SUM(J155:J160)</f>
        <v>437631683</v>
      </c>
      <c r="K154" s="143"/>
      <c r="L154" s="43"/>
      <c r="M154" s="144"/>
      <c r="N154" s="108"/>
      <c r="O154" s="3"/>
    </row>
    <row r="155" spans="1:15" x14ac:dyDescent="0.25">
      <c r="A155" s="54" t="s">
        <v>194</v>
      </c>
      <c r="B155" s="55" t="s">
        <v>264</v>
      </c>
      <c r="C155" s="56" t="s">
        <v>371</v>
      </c>
      <c r="D155" s="57">
        <v>7966700</v>
      </c>
      <c r="E155" s="57">
        <v>7966700</v>
      </c>
      <c r="F155" s="58">
        <v>2650240</v>
      </c>
      <c r="G155" s="50">
        <f t="shared" si="16"/>
        <v>33.266471688402973</v>
      </c>
      <c r="H155" s="50">
        <f t="shared" si="22"/>
        <v>33.266471688402973</v>
      </c>
      <c r="I155" s="51">
        <f t="shared" ref="I155:I160" si="24">D155-F155</f>
        <v>5316460</v>
      </c>
      <c r="J155" s="51">
        <f t="shared" ref="J155:J159" si="25">E155-F155</f>
        <v>5316460</v>
      </c>
      <c r="K155" s="106"/>
      <c r="L155" s="106"/>
      <c r="M155" s="78"/>
      <c r="N155" s="108"/>
      <c r="O155" s="3"/>
    </row>
    <row r="156" spans="1:15" x14ac:dyDescent="0.25">
      <c r="A156" s="54" t="s">
        <v>196</v>
      </c>
      <c r="B156" s="55" t="s">
        <v>265</v>
      </c>
      <c r="C156" s="56" t="s">
        <v>153</v>
      </c>
      <c r="D156" s="57">
        <v>18744570</v>
      </c>
      <c r="E156" s="57">
        <v>18744570</v>
      </c>
      <c r="F156" s="58">
        <v>4650000</v>
      </c>
      <c r="G156" s="50">
        <f t="shared" si="16"/>
        <v>24.807184160532891</v>
      </c>
      <c r="H156" s="50">
        <f t="shared" si="22"/>
        <v>24.807184160532891</v>
      </c>
      <c r="I156" s="51">
        <f t="shared" si="24"/>
        <v>14094570</v>
      </c>
      <c r="J156" s="51">
        <f t="shared" si="25"/>
        <v>14094570</v>
      </c>
      <c r="K156" s="59"/>
      <c r="L156" s="59"/>
      <c r="M156" s="78"/>
      <c r="N156" s="108"/>
    </row>
    <row r="157" spans="1:15" x14ac:dyDescent="0.25">
      <c r="A157" s="54" t="s">
        <v>200</v>
      </c>
      <c r="B157" s="55" t="s">
        <v>367</v>
      </c>
      <c r="C157" s="56" t="s">
        <v>368</v>
      </c>
      <c r="D157" s="57">
        <v>21440000</v>
      </c>
      <c r="E157" s="57">
        <v>21440000</v>
      </c>
      <c r="F157" s="58">
        <v>1500000</v>
      </c>
      <c r="G157" s="50">
        <f t="shared" si="16"/>
        <v>6.996268656716417</v>
      </c>
      <c r="H157" s="50">
        <f t="shared" si="22"/>
        <v>6.996268656716417</v>
      </c>
      <c r="I157" s="51">
        <f t="shared" si="24"/>
        <v>19940000</v>
      </c>
      <c r="J157" s="51">
        <f t="shared" si="25"/>
        <v>19940000</v>
      </c>
      <c r="K157" s="59"/>
      <c r="L157" s="59"/>
      <c r="M157" s="78"/>
      <c r="N157" s="108"/>
    </row>
    <row r="158" spans="1:15" ht="30" x14ac:dyDescent="0.25">
      <c r="A158" s="54" t="s">
        <v>202</v>
      </c>
      <c r="B158" s="55" t="s">
        <v>475</v>
      </c>
      <c r="C158" s="56" t="s">
        <v>474</v>
      </c>
      <c r="D158" s="57">
        <v>137462400</v>
      </c>
      <c r="E158" s="57">
        <v>137462400</v>
      </c>
      <c r="F158" s="58">
        <v>46260000</v>
      </c>
      <c r="G158" s="50">
        <f t="shared" si="16"/>
        <v>33.652838885397024</v>
      </c>
      <c r="H158" s="50">
        <f t="shared" si="22"/>
        <v>33.652838885397024</v>
      </c>
      <c r="I158" s="51">
        <f t="shared" si="24"/>
        <v>91202400</v>
      </c>
      <c r="J158" s="51">
        <f t="shared" si="25"/>
        <v>91202400</v>
      </c>
      <c r="K158" s="59"/>
      <c r="L158" s="59"/>
      <c r="M158" s="78"/>
      <c r="N158" s="108"/>
    </row>
    <row r="159" spans="1:15" x14ac:dyDescent="0.25">
      <c r="A159" s="54" t="s">
        <v>204</v>
      </c>
      <c r="B159" s="55" t="s">
        <v>266</v>
      </c>
      <c r="C159" s="56" t="s">
        <v>96</v>
      </c>
      <c r="D159" s="57">
        <v>36327103</v>
      </c>
      <c r="E159" s="57">
        <v>36327103</v>
      </c>
      <c r="F159" s="58">
        <v>10815000</v>
      </c>
      <c r="G159" s="50">
        <f t="shared" si="16"/>
        <v>29.77116011700685</v>
      </c>
      <c r="H159" s="50">
        <f t="shared" si="22"/>
        <v>29.77116011700685</v>
      </c>
      <c r="I159" s="51">
        <f t="shared" si="24"/>
        <v>25512103</v>
      </c>
      <c r="J159" s="51">
        <f t="shared" si="25"/>
        <v>25512103</v>
      </c>
      <c r="K159" s="59"/>
      <c r="L159" s="59"/>
      <c r="M159" s="78"/>
      <c r="N159" s="108"/>
    </row>
    <row r="160" spans="1:15" x14ac:dyDescent="0.25">
      <c r="A160" s="54" t="s">
        <v>206</v>
      </c>
      <c r="B160" s="55" t="s">
        <v>240</v>
      </c>
      <c r="C160" s="56" t="s">
        <v>97</v>
      </c>
      <c r="D160" s="57">
        <v>343506150</v>
      </c>
      <c r="E160" s="57">
        <v>343506150</v>
      </c>
      <c r="F160" s="57">
        <v>61940000</v>
      </c>
      <c r="G160" s="50">
        <f t="shared" si="16"/>
        <v>18.031700451360187</v>
      </c>
      <c r="H160" s="50">
        <f t="shared" si="22"/>
        <v>18.031700451360187</v>
      </c>
      <c r="I160" s="51">
        <f t="shared" si="24"/>
        <v>281566150</v>
      </c>
      <c r="J160" s="51">
        <f>E160-F160</f>
        <v>281566150</v>
      </c>
      <c r="K160" s="106"/>
      <c r="L160" s="106"/>
      <c r="M160" s="78"/>
      <c r="N160" s="108"/>
    </row>
    <row r="161" spans="1:14" x14ac:dyDescent="0.25">
      <c r="A161" s="145" t="s">
        <v>111</v>
      </c>
      <c r="B161" s="146" t="s">
        <v>142</v>
      </c>
      <c r="C161" s="147" t="s">
        <v>27</v>
      </c>
      <c r="D161" s="148">
        <f>D162+D223+D262+D316</f>
        <v>7617268130</v>
      </c>
      <c r="E161" s="148">
        <f>E162+E223+E262+E316</f>
        <v>5404104202.25</v>
      </c>
      <c r="F161" s="148">
        <f>F162+F223+F262+F316</f>
        <v>719331176</v>
      </c>
      <c r="G161" s="149">
        <f t="shared" si="16"/>
        <v>9.4434272723966721</v>
      </c>
      <c r="H161" s="149">
        <f t="shared" si="22"/>
        <v>13.31083097362383</v>
      </c>
      <c r="I161" s="148">
        <f>I162+I223+I262+I316</f>
        <v>6897936954</v>
      </c>
      <c r="J161" s="148">
        <f>J162+J223+J262+J316</f>
        <v>4684773026.25</v>
      </c>
      <c r="K161" s="150"/>
      <c r="L161" s="150"/>
      <c r="M161" s="151"/>
      <c r="N161" s="108"/>
    </row>
    <row r="162" spans="1:14" x14ac:dyDescent="0.25">
      <c r="A162" s="91" t="s">
        <v>118</v>
      </c>
      <c r="B162" s="92" t="s">
        <v>143</v>
      </c>
      <c r="C162" s="93" t="s">
        <v>184</v>
      </c>
      <c r="D162" s="94">
        <f>D163+D173+D192+D207+D217</f>
        <v>1692259933</v>
      </c>
      <c r="E162" s="94">
        <f>E163+E173+E192+E207+E217</f>
        <v>1267226685.9000001</v>
      </c>
      <c r="F162" s="94">
        <f>F163+F173+F192+F207+F217</f>
        <v>93395000</v>
      </c>
      <c r="G162" s="96">
        <f t="shared" si="16"/>
        <v>5.518951207125224</v>
      </c>
      <c r="H162" s="96">
        <f t="shared" si="22"/>
        <v>7.3700310322671045</v>
      </c>
      <c r="I162" s="94">
        <f>I163+I173+I192+I207+I217</f>
        <v>1598864933</v>
      </c>
      <c r="J162" s="94">
        <f>J163+J173+J192+J207+J217</f>
        <v>1173831685.9000001</v>
      </c>
      <c r="K162" s="152"/>
      <c r="L162" s="152"/>
      <c r="M162" s="153"/>
      <c r="N162" s="108"/>
    </row>
    <row r="163" spans="1:14" ht="30" x14ac:dyDescent="0.25">
      <c r="A163" s="36">
        <v>29</v>
      </c>
      <c r="B163" s="37" t="s">
        <v>372</v>
      </c>
      <c r="C163" s="38" t="s">
        <v>28</v>
      </c>
      <c r="D163" s="39">
        <f>SUM(D164:D172)</f>
        <v>276073320</v>
      </c>
      <c r="E163" s="39">
        <f>SUM(E164:E172)</f>
        <v>145528458.40000001</v>
      </c>
      <c r="F163" s="39">
        <f>SUM(F164:F172)</f>
        <v>39560000</v>
      </c>
      <c r="G163" s="41">
        <f t="shared" si="16"/>
        <v>14.329526663424049</v>
      </c>
      <c r="H163" s="41">
        <f t="shared" si="22"/>
        <v>27.183686568894483</v>
      </c>
      <c r="I163" s="68">
        <f>SUM(I164:I172)</f>
        <v>236513320</v>
      </c>
      <c r="J163" s="68">
        <f>SUM(J164:J172)</f>
        <v>105968458.40000001</v>
      </c>
      <c r="K163" s="120"/>
      <c r="L163" s="43"/>
      <c r="M163" s="44"/>
      <c r="N163" s="108"/>
    </row>
    <row r="164" spans="1:14" x14ac:dyDescent="0.25">
      <c r="A164" s="54" t="s">
        <v>194</v>
      </c>
      <c r="B164" s="55" t="s">
        <v>195</v>
      </c>
      <c r="C164" s="56" t="s">
        <v>48</v>
      </c>
      <c r="D164" s="57">
        <v>8648553.4000000004</v>
      </c>
      <c r="E164" s="57">
        <v>3455918.4</v>
      </c>
      <c r="F164" s="58">
        <v>0</v>
      </c>
      <c r="G164" s="50">
        <f t="shared" si="16"/>
        <v>0</v>
      </c>
      <c r="H164" s="50">
        <f t="shared" si="22"/>
        <v>0</v>
      </c>
      <c r="I164" s="51">
        <f t="shared" ref="I164:I172" si="26">D164-F164</f>
        <v>8648553.4000000004</v>
      </c>
      <c r="J164" s="51">
        <f t="shared" ref="J164:J171" si="27">E164-F164</f>
        <v>3455918.4</v>
      </c>
      <c r="K164" s="59"/>
      <c r="L164" s="59"/>
      <c r="M164" s="78"/>
      <c r="N164" s="108"/>
    </row>
    <row r="165" spans="1:14" x14ac:dyDescent="0.25">
      <c r="A165" s="54" t="s">
        <v>196</v>
      </c>
      <c r="B165" s="55" t="s">
        <v>197</v>
      </c>
      <c r="C165" s="56" t="s">
        <v>49</v>
      </c>
      <c r="D165" s="57">
        <v>1265146.6000000001</v>
      </c>
      <c r="E165" s="57">
        <v>0</v>
      </c>
      <c r="F165" s="58">
        <v>0</v>
      </c>
      <c r="G165" s="50">
        <f t="shared" si="16"/>
        <v>0</v>
      </c>
      <c r="H165" s="50" t="e">
        <f t="shared" si="22"/>
        <v>#DIV/0!</v>
      </c>
      <c r="I165" s="51">
        <f t="shared" si="26"/>
        <v>1265146.6000000001</v>
      </c>
      <c r="J165" s="51">
        <f t="shared" si="27"/>
        <v>0</v>
      </c>
      <c r="K165" s="59"/>
      <c r="L165" s="59"/>
      <c r="M165" s="78"/>
      <c r="N165" s="108"/>
    </row>
    <row r="166" spans="1:14" x14ac:dyDescent="0.25">
      <c r="A166" s="54" t="s">
        <v>200</v>
      </c>
      <c r="B166" s="55" t="s">
        <v>235</v>
      </c>
      <c r="C166" s="56" t="s">
        <v>72</v>
      </c>
      <c r="D166" s="57">
        <v>330000</v>
      </c>
      <c r="E166" s="57">
        <v>330000</v>
      </c>
      <c r="F166" s="58">
        <v>0</v>
      </c>
      <c r="G166" s="50">
        <f t="shared" si="16"/>
        <v>0</v>
      </c>
      <c r="H166" s="50">
        <f t="shared" si="22"/>
        <v>0</v>
      </c>
      <c r="I166" s="51">
        <f t="shared" si="26"/>
        <v>330000</v>
      </c>
      <c r="J166" s="51">
        <f t="shared" si="27"/>
        <v>330000</v>
      </c>
      <c r="K166" s="59"/>
      <c r="L166" s="59"/>
      <c r="M166" s="78"/>
      <c r="N166" s="108"/>
    </row>
    <row r="167" spans="1:14" x14ac:dyDescent="0.25">
      <c r="A167" s="54" t="s">
        <v>202</v>
      </c>
      <c r="B167" s="55" t="s">
        <v>237</v>
      </c>
      <c r="C167" s="56" t="s">
        <v>63</v>
      </c>
      <c r="D167" s="57">
        <v>75000000</v>
      </c>
      <c r="E167" s="57">
        <v>75000000</v>
      </c>
      <c r="F167" s="58">
        <v>24625000</v>
      </c>
      <c r="G167" s="50">
        <f t="shared" si="16"/>
        <v>32.833333333333329</v>
      </c>
      <c r="H167" s="50">
        <f t="shared" si="22"/>
        <v>32.833333333333329</v>
      </c>
      <c r="I167" s="51">
        <f t="shared" si="26"/>
        <v>50375000</v>
      </c>
      <c r="J167" s="51">
        <f t="shared" si="27"/>
        <v>50375000</v>
      </c>
      <c r="K167" s="59"/>
      <c r="L167" s="59"/>
      <c r="M167" s="78"/>
      <c r="N167" s="108"/>
    </row>
    <row r="168" spans="1:14" ht="30" x14ac:dyDescent="0.25">
      <c r="A168" s="54" t="s">
        <v>204</v>
      </c>
      <c r="B168" s="55" t="s">
        <v>222</v>
      </c>
      <c r="C168" s="56" t="s">
        <v>65</v>
      </c>
      <c r="D168" s="57">
        <v>25000000</v>
      </c>
      <c r="E168" s="57">
        <v>21000000</v>
      </c>
      <c r="F168" s="58">
        <v>12050000</v>
      </c>
      <c r="G168" s="50">
        <f t="shared" si="16"/>
        <v>48.199999999999996</v>
      </c>
      <c r="H168" s="50">
        <f t="shared" si="22"/>
        <v>57.38095238095238</v>
      </c>
      <c r="I168" s="51">
        <f t="shared" si="26"/>
        <v>12950000</v>
      </c>
      <c r="J168" s="51">
        <f t="shared" si="27"/>
        <v>8950000</v>
      </c>
      <c r="K168" s="59"/>
      <c r="L168" s="59"/>
      <c r="M168" s="78"/>
      <c r="N168" s="108"/>
    </row>
    <row r="169" spans="1:14" ht="30" x14ac:dyDescent="0.25">
      <c r="A169" s="54" t="s">
        <v>206</v>
      </c>
      <c r="B169" s="55" t="s">
        <v>267</v>
      </c>
      <c r="C169" s="56" t="s">
        <v>99</v>
      </c>
      <c r="D169" s="57">
        <v>36800000</v>
      </c>
      <c r="E169" s="57">
        <v>21200000</v>
      </c>
      <c r="F169" s="58"/>
      <c r="G169" s="50">
        <f t="shared" si="16"/>
        <v>0</v>
      </c>
      <c r="H169" s="50">
        <f t="shared" si="22"/>
        <v>0</v>
      </c>
      <c r="I169" s="51">
        <f t="shared" si="26"/>
        <v>36800000</v>
      </c>
      <c r="J169" s="51">
        <f t="shared" si="27"/>
        <v>21200000</v>
      </c>
      <c r="K169" s="59"/>
      <c r="L169" s="59"/>
      <c r="M169" s="78"/>
      <c r="N169" s="108"/>
    </row>
    <row r="170" spans="1:14" x14ac:dyDescent="0.25">
      <c r="A170" s="54" t="s">
        <v>208</v>
      </c>
      <c r="B170" s="55" t="s">
        <v>283</v>
      </c>
      <c r="C170" s="56" t="s">
        <v>105</v>
      </c>
      <c r="D170" s="57">
        <v>47863620</v>
      </c>
      <c r="E170" s="57">
        <v>15954540</v>
      </c>
      <c r="F170" s="58"/>
      <c r="G170" s="50">
        <f t="shared" si="16"/>
        <v>0</v>
      </c>
      <c r="H170" s="50">
        <f t="shared" si="22"/>
        <v>0</v>
      </c>
      <c r="I170" s="51">
        <f t="shared" si="26"/>
        <v>47863620</v>
      </c>
      <c r="J170" s="51">
        <f t="shared" si="27"/>
        <v>15954540</v>
      </c>
      <c r="K170" s="59"/>
      <c r="L170" s="59"/>
      <c r="M170" s="78"/>
      <c r="N170" s="108"/>
    </row>
    <row r="171" spans="1:14" x14ac:dyDescent="0.25">
      <c r="A171" s="54" t="s">
        <v>210</v>
      </c>
      <c r="B171" s="55" t="s">
        <v>225</v>
      </c>
      <c r="C171" s="56" t="s">
        <v>74</v>
      </c>
      <c r="D171" s="57">
        <v>25816000</v>
      </c>
      <c r="E171" s="57">
        <v>8588000</v>
      </c>
      <c r="F171" s="58">
        <v>2885000</v>
      </c>
      <c r="G171" s="50">
        <f t="shared" si="16"/>
        <v>11.175240161140378</v>
      </c>
      <c r="H171" s="50">
        <f t="shared" si="22"/>
        <v>33.593386120167672</v>
      </c>
      <c r="I171" s="51">
        <f t="shared" si="26"/>
        <v>22931000</v>
      </c>
      <c r="J171" s="51">
        <f t="shared" si="27"/>
        <v>5703000</v>
      </c>
      <c r="K171" s="59"/>
      <c r="L171" s="59"/>
      <c r="M171" s="78"/>
      <c r="N171" s="108"/>
    </row>
    <row r="172" spans="1:14" x14ac:dyDescent="0.25">
      <c r="A172" s="70" t="s">
        <v>212</v>
      </c>
      <c r="B172" s="71" t="s">
        <v>238</v>
      </c>
      <c r="C172" s="72" t="s">
        <v>68</v>
      </c>
      <c r="D172" s="73">
        <v>55350000</v>
      </c>
      <c r="E172" s="73"/>
      <c r="F172" s="58">
        <v>0</v>
      </c>
      <c r="G172" s="75">
        <f t="shared" si="16"/>
        <v>0</v>
      </c>
      <c r="H172" s="75" t="e">
        <f t="shared" si="22"/>
        <v>#DIV/0!</v>
      </c>
      <c r="I172" s="76">
        <f t="shared" si="26"/>
        <v>55350000</v>
      </c>
      <c r="J172" s="51">
        <f>E172-F172</f>
        <v>0</v>
      </c>
      <c r="K172" s="154"/>
      <c r="L172" s="154"/>
      <c r="M172" s="155"/>
      <c r="N172" s="108"/>
    </row>
    <row r="173" spans="1:14" x14ac:dyDescent="0.25">
      <c r="A173" s="36">
        <v>30</v>
      </c>
      <c r="B173" s="37" t="s">
        <v>338</v>
      </c>
      <c r="C173" s="38" t="s">
        <v>29</v>
      </c>
      <c r="D173" s="39">
        <f>SUM(D174:D191)</f>
        <v>518939289</v>
      </c>
      <c r="E173" s="39">
        <f>SUM(E174:E191)</f>
        <v>488425504.89999998</v>
      </c>
      <c r="F173" s="39">
        <f>SUM(F174:F191)</f>
        <v>30292000</v>
      </c>
      <c r="G173" s="41">
        <f t="shared" si="16"/>
        <v>5.8372916913600656</v>
      </c>
      <c r="H173" s="41">
        <f t="shared" si="22"/>
        <v>6.2019693271754859</v>
      </c>
      <c r="I173" s="68">
        <f>SUM(I174:I191)</f>
        <v>488647289</v>
      </c>
      <c r="J173" s="68">
        <f>SUM(J174:J191)</f>
        <v>458133504.89999998</v>
      </c>
      <c r="K173" s="120"/>
      <c r="L173" s="43"/>
      <c r="M173" s="44"/>
      <c r="N173" s="108"/>
    </row>
    <row r="174" spans="1:14" x14ac:dyDescent="0.25">
      <c r="A174" s="54" t="s">
        <v>194</v>
      </c>
      <c r="B174" s="55" t="s">
        <v>195</v>
      </c>
      <c r="C174" s="56" t="s">
        <v>48</v>
      </c>
      <c r="D174" s="57">
        <v>18230731</v>
      </c>
      <c r="E174" s="57">
        <v>15229188.9</v>
      </c>
      <c r="F174" s="58">
        <v>0</v>
      </c>
      <c r="G174" s="50">
        <f t="shared" si="16"/>
        <v>0</v>
      </c>
      <c r="H174" s="50">
        <f t="shared" si="22"/>
        <v>0</v>
      </c>
      <c r="I174" s="51">
        <f t="shared" ref="I174:I191" si="28">D174-F174</f>
        <v>18230731</v>
      </c>
      <c r="J174" s="51">
        <f t="shared" ref="J174:J190" si="29">E174-F174</f>
        <v>15229188.9</v>
      </c>
      <c r="K174" s="56"/>
      <c r="L174" s="57"/>
      <c r="M174" s="78"/>
      <c r="N174" s="108"/>
    </row>
    <row r="175" spans="1:14" x14ac:dyDescent="0.25">
      <c r="A175" s="54" t="s">
        <v>196</v>
      </c>
      <c r="B175" s="55" t="s">
        <v>197</v>
      </c>
      <c r="C175" s="56" t="s">
        <v>49</v>
      </c>
      <c r="D175" s="57">
        <v>6911210</v>
      </c>
      <c r="E175" s="57">
        <v>2579640</v>
      </c>
      <c r="F175" s="58">
        <v>0</v>
      </c>
      <c r="G175" s="50">
        <f t="shared" si="16"/>
        <v>0</v>
      </c>
      <c r="H175" s="50">
        <f t="shared" si="22"/>
        <v>0</v>
      </c>
      <c r="I175" s="51">
        <f t="shared" si="28"/>
        <v>6911210</v>
      </c>
      <c r="J175" s="51">
        <f t="shared" si="29"/>
        <v>2579640</v>
      </c>
      <c r="K175" s="56"/>
      <c r="L175" s="57"/>
      <c r="M175" s="78"/>
      <c r="N175" s="108"/>
    </row>
    <row r="176" spans="1:14" x14ac:dyDescent="0.25">
      <c r="A176" s="54" t="s">
        <v>200</v>
      </c>
      <c r="B176" s="55" t="s">
        <v>235</v>
      </c>
      <c r="C176" s="56" t="s">
        <v>72</v>
      </c>
      <c r="D176" s="57">
        <v>1100000</v>
      </c>
      <c r="E176" s="57">
        <v>1100000</v>
      </c>
      <c r="F176" s="58">
        <v>0</v>
      </c>
      <c r="G176" s="50">
        <f t="shared" si="16"/>
        <v>0</v>
      </c>
      <c r="H176" s="50">
        <f t="shared" si="22"/>
        <v>0</v>
      </c>
      <c r="I176" s="51">
        <f t="shared" si="28"/>
        <v>1100000</v>
      </c>
      <c r="J176" s="51">
        <f t="shared" si="29"/>
        <v>1100000</v>
      </c>
      <c r="K176" s="56"/>
      <c r="L176" s="57"/>
      <c r="M176" s="78"/>
      <c r="N176" s="108"/>
    </row>
    <row r="177" spans="1:14" x14ac:dyDescent="0.25">
      <c r="A177" s="54" t="s">
        <v>204</v>
      </c>
      <c r="B177" s="55" t="s">
        <v>269</v>
      </c>
      <c r="C177" s="56" t="s">
        <v>101</v>
      </c>
      <c r="D177" s="57">
        <v>61672</v>
      </c>
      <c r="E177" s="57">
        <v>0</v>
      </c>
      <c r="F177" s="58">
        <v>0</v>
      </c>
      <c r="G177" s="50">
        <f t="shared" si="16"/>
        <v>0</v>
      </c>
      <c r="H177" s="50">
        <v>0</v>
      </c>
      <c r="I177" s="51">
        <f t="shared" si="28"/>
        <v>61672</v>
      </c>
      <c r="J177" s="51">
        <f t="shared" si="29"/>
        <v>0</v>
      </c>
      <c r="K177" s="56"/>
      <c r="L177" s="57"/>
      <c r="M177" s="78"/>
      <c r="N177" s="108"/>
    </row>
    <row r="178" spans="1:14" x14ac:dyDescent="0.25">
      <c r="A178" s="54" t="s">
        <v>206</v>
      </c>
      <c r="B178" s="55" t="s">
        <v>237</v>
      </c>
      <c r="C178" s="56" t="s">
        <v>63</v>
      </c>
      <c r="D178" s="57">
        <v>298000000</v>
      </c>
      <c r="E178" s="57">
        <v>298000000</v>
      </c>
      <c r="F178" s="58">
        <v>16792000</v>
      </c>
      <c r="G178" s="50">
        <f t="shared" si="16"/>
        <v>5.6348993288590599</v>
      </c>
      <c r="H178" s="50">
        <f t="shared" si="22"/>
        <v>5.6348993288590599</v>
      </c>
      <c r="I178" s="51">
        <f t="shared" si="28"/>
        <v>281208000</v>
      </c>
      <c r="J178" s="51">
        <f t="shared" si="29"/>
        <v>281208000</v>
      </c>
      <c r="K178" s="56"/>
      <c r="L178" s="57"/>
      <c r="M178" s="78"/>
      <c r="N178" s="108"/>
    </row>
    <row r="179" spans="1:14" x14ac:dyDescent="0.25">
      <c r="A179" s="54" t="s">
        <v>208</v>
      </c>
      <c r="B179" s="55" t="s">
        <v>231</v>
      </c>
      <c r="C179" s="56" t="s">
        <v>64</v>
      </c>
      <c r="D179" s="57">
        <v>4000000</v>
      </c>
      <c r="E179" s="57">
        <v>4000000</v>
      </c>
      <c r="F179" s="58">
        <v>0</v>
      </c>
      <c r="G179" s="50">
        <v>0</v>
      </c>
      <c r="H179" s="50">
        <f t="shared" si="22"/>
        <v>0</v>
      </c>
      <c r="I179" s="51">
        <f t="shared" si="28"/>
        <v>4000000</v>
      </c>
      <c r="J179" s="51">
        <f t="shared" si="29"/>
        <v>4000000</v>
      </c>
      <c r="K179" s="56"/>
      <c r="L179" s="57"/>
      <c r="M179" s="78"/>
      <c r="N179" s="108"/>
    </row>
    <row r="180" spans="1:14" ht="30" x14ac:dyDescent="0.25">
      <c r="A180" s="54" t="s">
        <v>210</v>
      </c>
      <c r="B180" s="55" t="s">
        <v>222</v>
      </c>
      <c r="C180" s="56" t="s">
        <v>65</v>
      </c>
      <c r="D180" s="57">
        <v>30500000</v>
      </c>
      <c r="E180" s="57">
        <v>42750000</v>
      </c>
      <c r="F180" s="58">
        <v>0</v>
      </c>
      <c r="G180" s="50">
        <f t="shared" ref="G180:G186" si="30">F180/D180*100</f>
        <v>0</v>
      </c>
      <c r="H180" s="50">
        <f t="shared" si="22"/>
        <v>0</v>
      </c>
      <c r="I180" s="51">
        <f t="shared" si="28"/>
        <v>30500000</v>
      </c>
      <c r="J180" s="51">
        <f t="shared" si="29"/>
        <v>42750000</v>
      </c>
      <c r="K180" s="56"/>
      <c r="L180" s="57"/>
      <c r="M180" s="78"/>
      <c r="N180" s="108"/>
    </row>
    <row r="181" spans="1:14" s="103" customFormat="1" x14ac:dyDescent="0.25">
      <c r="A181" s="54" t="s">
        <v>212</v>
      </c>
      <c r="B181" s="55" t="s">
        <v>270</v>
      </c>
      <c r="C181" s="56" t="s">
        <v>102</v>
      </c>
      <c r="D181" s="57">
        <v>10000000</v>
      </c>
      <c r="E181" s="57">
        <v>10000000</v>
      </c>
      <c r="F181" s="58">
        <v>0</v>
      </c>
      <c r="G181" s="50">
        <f t="shared" si="30"/>
        <v>0</v>
      </c>
      <c r="H181" s="50">
        <f t="shared" si="22"/>
        <v>0</v>
      </c>
      <c r="I181" s="51">
        <f t="shared" si="28"/>
        <v>10000000</v>
      </c>
      <c r="J181" s="51">
        <f t="shared" si="29"/>
        <v>10000000</v>
      </c>
      <c r="K181" s="56"/>
      <c r="L181" s="57"/>
      <c r="M181" s="78"/>
      <c r="N181" s="104"/>
    </row>
    <row r="182" spans="1:14" x14ac:dyDescent="0.25">
      <c r="A182" s="54" t="s">
        <v>214</v>
      </c>
      <c r="B182" s="55" t="s">
        <v>274</v>
      </c>
      <c r="C182" s="56" t="s">
        <v>155</v>
      </c>
      <c r="D182" s="57">
        <v>2724539</v>
      </c>
      <c r="E182" s="57">
        <v>2724539</v>
      </c>
      <c r="F182" s="58">
        <v>0</v>
      </c>
      <c r="G182" s="50">
        <f t="shared" si="30"/>
        <v>0</v>
      </c>
      <c r="H182" s="50">
        <f t="shared" si="22"/>
        <v>0</v>
      </c>
      <c r="I182" s="51">
        <f t="shared" si="28"/>
        <v>2724539</v>
      </c>
      <c r="J182" s="51">
        <f t="shared" si="29"/>
        <v>2724539</v>
      </c>
      <c r="K182" s="56"/>
      <c r="L182" s="57"/>
      <c r="M182" s="78"/>
      <c r="N182" s="108"/>
    </row>
    <row r="183" spans="1:14" x14ac:dyDescent="0.25">
      <c r="A183" s="54" t="s">
        <v>216</v>
      </c>
      <c r="B183" s="55" t="s">
        <v>275</v>
      </c>
      <c r="C183" s="56" t="s">
        <v>302</v>
      </c>
      <c r="D183" s="57">
        <v>7063596</v>
      </c>
      <c r="E183" s="57">
        <v>7063596</v>
      </c>
      <c r="F183" s="58">
        <v>0</v>
      </c>
      <c r="G183" s="50">
        <f t="shared" si="30"/>
        <v>0</v>
      </c>
      <c r="H183" s="50">
        <f t="shared" si="22"/>
        <v>0</v>
      </c>
      <c r="I183" s="51">
        <f t="shared" si="28"/>
        <v>7063596</v>
      </c>
      <c r="J183" s="51">
        <f t="shared" si="29"/>
        <v>7063596</v>
      </c>
      <c r="K183" s="56"/>
      <c r="L183" s="57"/>
      <c r="M183" s="78"/>
      <c r="N183" s="108"/>
    </row>
    <row r="184" spans="1:14" x14ac:dyDescent="0.25">
      <c r="A184" s="54" t="s">
        <v>218</v>
      </c>
      <c r="B184" s="55" t="s">
        <v>276</v>
      </c>
      <c r="C184" s="56" t="s">
        <v>128</v>
      </c>
      <c r="D184" s="57">
        <v>1895880</v>
      </c>
      <c r="E184" s="57">
        <v>1895880</v>
      </c>
      <c r="F184" s="58">
        <v>0</v>
      </c>
      <c r="G184" s="50">
        <f t="shared" si="30"/>
        <v>0</v>
      </c>
      <c r="H184" s="50">
        <f t="shared" si="22"/>
        <v>0</v>
      </c>
      <c r="I184" s="51">
        <f t="shared" si="28"/>
        <v>1895880</v>
      </c>
      <c r="J184" s="51">
        <f t="shared" si="29"/>
        <v>1895880</v>
      </c>
      <c r="K184" s="56"/>
      <c r="L184" s="57"/>
      <c r="M184" s="78"/>
      <c r="N184" s="108"/>
    </row>
    <row r="185" spans="1:14" x14ac:dyDescent="0.25">
      <c r="A185" s="54" t="s">
        <v>220</v>
      </c>
      <c r="B185" s="55" t="s">
        <v>278</v>
      </c>
      <c r="C185" s="56" t="s">
        <v>156</v>
      </c>
      <c r="D185" s="57">
        <v>16588950</v>
      </c>
      <c r="E185" s="57">
        <v>16588950</v>
      </c>
      <c r="F185" s="58">
        <v>0</v>
      </c>
      <c r="G185" s="50">
        <f t="shared" si="30"/>
        <v>0</v>
      </c>
      <c r="H185" s="50">
        <f t="shared" si="22"/>
        <v>0</v>
      </c>
      <c r="I185" s="51">
        <f t="shared" si="28"/>
        <v>16588950</v>
      </c>
      <c r="J185" s="51">
        <f t="shared" si="29"/>
        <v>16588950</v>
      </c>
      <c r="K185" s="56"/>
      <c r="L185" s="57"/>
      <c r="M185" s="78"/>
      <c r="N185" s="108"/>
    </row>
    <row r="186" spans="1:14" x14ac:dyDescent="0.25">
      <c r="A186" s="54" t="s">
        <v>251</v>
      </c>
      <c r="B186" s="55" t="s">
        <v>305</v>
      </c>
      <c r="C186" s="56" t="s">
        <v>168</v>
      </c>
      <c r="D186" s="57">
        <v>4843618</v>
      </c>
      <c r="E186" s="57">
        <v>4843618</v>
      </c>
      <c r="F186" s="58">
        <v>0</v>
      </c>
      <c r="G186" s="50">
        <f t="shared" si="30"/>
        <v>0</v>
      </c>
      <c r="H186" s="50">
        <f t="shared" si="22"/>
        <v>0</v>
      </c>
      <c r="I186" s="51">
        <f t="shared" si="28"/>
        <v>4843618</v>
      </c>
      <c r="J186" s="51">
        <f t="shared" si="29"/>
        <v>4843618</v>
      </c>
      <c r="K186" s="56"/>
      <c r="L186" s="57"/>
      <c r="M186" s="78"/>
      <c r="N186" s="108"/>
    </row>
    <row r="187" spans="1:14" x14ac:dyDescent="0.25">
      <c r="A187" s="54" t="s">
        <v>252</v>
      </c>
      <c r="B187" s="55" t="s">
        <v>288</v>
      </c>
      <c r="C187" s="56" t="s">
        <v>169</v>
      </c>
      <c r="D187" s="57">
        <v>8072719</v>
      </c>
      <c r="E187" s="57">
        <v>8072719</v>
      </c>
      <c r="F187" s="58">
        <v>0</v>
      </c>
      <c r="G187" s="50">
        <v>0</v>
      </c>
      <c r="H187" s="50">
        <f t="shared" si="22"/>
        <v>0</v>
      </c>
      <c r="I187" s="51">
        <f t="shared" si="28"/>
        <v>8072719</v>
      </c>
      <c r="J187" s="51">
        <f t="shared" si="29"/>
        <v>8072719</v>
      </c>
      <c r="K187" s="56"/>
      <c r="L187" s="57"/>
      <c r="M187" s="78"/>
      <c r="N187" s="108"/>
    </row>
    <row r="188" spans="1:14" x14ac:dyDescent="0.25">
      <c r="A188" s="54" t="s">
        <v>253</v>
      </c>
      <c r="B188" s="55" t="s">
        <v>280</v>
      </c>
      <c r="C188" s="56" t="s">
        <v>106</v>
      </c>
      <c r="D188" s="57">
        <v>21190899</v>
      </c>
      <c r="E188" s="57">
        <v>21190899</v>
      </c>
      <c r="F188" s="58">
        <v>0</v>
      </c>
      <c r="G188" s="50">
        <v>0</v>
      </c>
      <c r="H188" s="50">
        <f t="shared" si="22"/>
        <v>0</v>
      </c>
      <c r="I188" s="51">
        <f t="shared" si="28"/>
        <v>21190899</v>
      </c>
      <c r="J188" s="51">
        <f t="shared" si="29"/>
        <v>21190899</v>
      </c>
      <c r="K188" s="56"/>
      <c r="L188" s="57"/>
      <c r="M188" s="78"/>
      <c r="N188" s="108"/>
    </row>
    <row r="189" spans="1:14" x14ac:dyDescent="0.25">
      <c r="A189" s="54" t="s">
        <v>254</v>
      </c>
      <c r="B189" s="55" t="s">
        <v>306</v>
      </c>
      <c r="C189" s="56" t="s">
        <v>307</v>
      </c>
      <c r="D189" s="57">
        <v>2522475</v>
      </c>
      <c r="E189" s="57">
        <v>2522475</v>
      </c>
      <c r="F189" s="58">
        <v>0</v>
      </c>
      <c r="G189" s="50">
        <v>0</v>
      </c>
      <c r="H189" s="50">
        <f t="shared" si="22"/>
        <v>0</v>
      </c>
      <c r="I189" s="51">
        <f t="shared" si="28"/>
        <v>2522475</v>
      </c>
      <c r="J189" s="51">
        <f t="shared" si="29"/>
        <v>2522475</v>
      </c>
      <c r="K189" s="56"/>
      <c r="L189" s="57"/>
      <c r="M189" s="78"/>
      <c r="N189" s="108"/>
    </row>
    <row r="190" spans="1:14" x14ac:dyDescent="0.25">
      <c r="A190" s="54" t="s">
        <v>277</v>
      </c>
      <c r="B190" s="55" t="s">
        <v>225</v>
      </c>
      <c r="C190" s="56" t="s">
        <v>74</v>
      </c>
      <c r="D190" s="57">
        <v>62058000</v>
      </c>
      <c r="E190" s="57">
        <v>30364000</v>
      </c>
      <c r="F190" s="58">
        <v>0</v>
      </c>
      <c r="G190" s="50">
        <v>0</v>
      </c>
      <c r="H190" s="50">
        <f t="shared" si="22"/>
        <v>0</v>
      </c>
      <c r="I190" s="51">
        <f t="shared" si="28"/>
        <v>62058000</v>
      </c>
      <c r="J190" s="51">
        <f t="shared" si="29"/>
        <v>30364000</v>
      </c>
      <c r="K190" s="56"/>
      <c r="L190" s="57"/>
      <c r="M190" s="78"/>
      <c r="N190" s="108"/>
    </row>
    <row r="191" spans="1:14" x14ac:dyDescent="0.25">
      <c r="A191" s="54" t="s">
        <v>279</v>
      </c>
      <c r="B191" s="55" t="s">
        <v>238</v>
      </c>
      <c r="C191" s="56" t="s">
        <v>68</v>
      </c>
      <c r="D191" s="57">
        <v>23175000</v>
      </c>
      <c r="E191" s="57">
        <v>19500000</v>
      </c>
      <c r="F191" s="58">
        <v>13500000</v>
      </c>
      <c r="G191" s="50">
        <f t="shared" ref="G191:G200" si="31">F191/D191*100</f>
        <v>58.252427184466015</v>
      </c>
      <c r="H191" s="50">
        <f t="shared" si="22"/>
        <v>69.230769230769226</v>
      </c>
      <c r="I191" s="51">
        <f t="shared" si="28"/>
        <v>9675000</v>
      </c>
      <c r="J191" s="51">
        <f>E191-F191</f>
        <v>6000000</v>
      </c>
      <c r="K191" s="56"/>
      <c r="L191" s="57"/>
      <c r="M191" s="78"/>
      <c r="N191" s="108"/>
    </row>
    <row r="192" spans="1:14" x14ac:dyDescent="0.25">
      <c r="A192" s="36">
        <v>31</v>
      </c>
      <c r="B192" s="37" t="s">
        <v>339</v>
      </c>
      <c r="C192" s="38" t="s">
        <v>30</v>
      </c>
      <c r="D192" s="39">
        <f>SUM(D193:D206)</f>
        <v>440135405</v>
      </c>
      <c r="E192" s="39">
        <f>SUM(E193:E206)</f>
        <v>301751567.89999998</v>
      </c>
      <c r="F192" s="39">
        <f>SUM(F193:F206)</f>
        <v>23543000</v>
      </c>
      <c r="G192" s="41">
        <f t="shared" si="31"/>
        <v>5.3490357132255699</v>
      </c>
      <c r="H192" s="41">
        <f t="shared" si="22"/>
        <v>7.8021135611139938</v>
      </c>
      <c r="I192" s="68">
        <f>SUM(I193:I206)</f>
        <v>416592405</v>
      </c>
      <c r="J192" s="68">
        <f>SUM(J193:J206)</f>
        <v>278208567.89999998</v>
      </c>
      <c r="K192" s="120"/>
      <c r="L192" s="43"/>
      <c r="M192" s="44"/>
      <c r="N192" s="108"/>
    </row>
    <row r="193" spans="1:14" x14ac:dyDescent="0.25">
      <c r="A193" s="54" t="s">
        <v>194</v>
      </c>
      <c r="B193" s="55" t="s">
        <v>195</v>
      </c>
      <c r="C193" s="56" t="s">
        <v>48</v>
      </c>
      <c r="D193" s="57">
        <v>15294500</v>
      </c>
      <c r="E193" s="57">
        <v>6120717.4000000004</v>
      </c>
      <c r="F193" s="58">
        <v>0</v>
      </c>
      <c r="G193" s="50">
        <f t="shared" si="31"/>
        <v>0</v>
      </c>
      <c r="H193" s="50">
        <f t="shared" si="22"/>
        <v>0</v>
      </c>
      <c r="I193" s="51">
        <f t="shared" ref="I193:I200" si="32">D193-F193</f>
        <v>15294500</v>
      </c>
      <c r="J193" s="51">
        <f t="shared" ref="J193:J205" si="33">E193-F193</f>
        <v>6120717.4000000004</v>
      </c>
      <c r="K193" s="59"/>
      <c r="L193" s="59"/>
      <c r="M193" s="78"/>
      <c r="N193" s="108"/>
    </row>
    <row r="194" spans="1:14" x14ac:dyDescent="0.25">
      <c r="A194" s="54" t="s">
        <v>196</v>
      </c>
      <c r="B194" s="55" t="s">
        <v>197</v>
      </c>
      <c r="C194" s="56" t="s">
        <v>49</v>
      </c>
      <c r="D194" s="57">
        <v>41283355</v>
      </c>
      <c r="E194" s="57">
        <v>11899755</v>
      </c>
      <c r="F194" s="58">
        <v>0</v>
      </c>
      <c r="G194" s="50">
        <f t="shared" si="31"/>
        <v>0</v>
      </c>
      <c r="H194" s="50">
        <f t="shared" si="22"/>
        <v>0</v>
      </c>
      <c r="I194" s="51">
        <f t="shared" si="32"/>
        <v>41283355</v>
      </c>
      <c r="J194" s="51">
        <f t="shared" si="33"/>
        <v>11899755</v>
      </c>
      <c r="K194" s="59"/>
      <c r="L194" s="59"/>
      <c r="M194" s="78"/>
      <c r="N194" s="108"/>
    </row>
    <row r="195" spans="1:14" s="103" customFormat="1" x14ac:dyDescent="0.25">
      <c r="A195" s="54" t="s">
        <v>200</v>
      </c>
      <c r="B195" s="55" t="s">
        <v>235</v>
      </c>
      <c r="C195" s="56" t="s">
        <v>72</v>
      </c>
      <c r="D195" s="57">
        <v>330000</v>
      </c>
      <c r="E195" s="57">
        <v>330000</v>
      </c>
      <c r="F195" s="58">
        <v>0</v>
      </c>
      <c r="G195" s="50">
        <f t="shared" si="31"/>
        <v>0</v>
      </c>
      <c r="H195" s="50">
        <f t="shared" si="22"/>
        <v>0</v>
      </c>
      <c r="I195" s="51">
        <f t="shared" si="32"/>
        <v>330000</v>
      </c>
      <c r="J195" s="51">
        <f t="shared" si="33"/>
        <v>330000</v>
      </c>
      <c r="K195" s="59"/>
      <c r="L195" s="59"/>
      <c r="M195" s="78"/>
      <c r="N195" s="104"/>
    </row>
    <row r="196" spans="1:14" s="103" customFormat="1" x14ac:dyDescent="0.25">
      <c r="A196" s="54" t="s">
        <v>202</v>
      </c>
      <c r="B196" s="55" t="s">
        <v>237</v>
      </c>
      <c r="C196" s="56" t="s">
        <v>63</v>
      </c>
      <c r="D196" s="57">
        <v>109700000</v>
      </c>
      <c r="E196" s="57">
        <v>109700000</v>
      </c>
      <c r="F196" s="58">
        <v>11000000</v>
      </c>
      <c r="G196" s="50">
        <f t="shared" si="31"/>
        <v>10.027347310847768</v>
      </c>
      <c r="H196" s="50">
        <f t="shared" si="22"/>
        <v>10.027347310847768</v>
      </c>
      <c r="I196" s="51">
        <f t="shared" si="32"/>
        <v>98700000</v>
      </c>
      <c r="J196" s="51">
        <f t="shared" si="33"/>
        <v>98700000</v>
      </c>
      <c r="K196" s="59"/>
      <c r="L196" s="59"/>
      <c r="M196" s="78"/>
      <c r="N196" s="104"/>
    </row>
    <row r="197" spans="1:14" x14ac:dyDescent="0.25">
      <c r="A197" s="54" t="s">
        <v>204</v>
      </c>
      <c r="B197" s="55" t="s">
        <v>231</v>
      </c>
      <c r="C197" s="56" t="s">
        <v>64</v>
      </c>
      <c r="D197" s="57">
        <v>13550000</v>
      </c>
      <c r="E197" s="57">
        <v>13550000</v>
      </c>
      <c r="F197" s="58">
        <v>1000000</v>
      </c>
      <c r="G197" s="50">
        <f t="shared" si="31"/>
        <v>7.3800738007380069</v>
      </c>
      <c r="H197" s="50">
        <f t="shared" si="22"/>
        <v>7.3800738007380069</v>
      </c>
      <c r="I197" s="51">
        <f t="shared" si="32"/>
        <v>12550000</v>
      </c>
      <c r="J197" s="51">
        <f t="shared" si="33"/>
        <v>12550000</v>
      </c>
      <c r="K197" s="59"/>
      <c r="L197" s="59"/>
      <c r="M197" s="78"/>
      <c r="N197" s="108"/>
    </row>
    <row r="198" spans="1:14" ht="30" x14ac:dyDescent="0.25">
      <c r="A198" s="54" t="s">
        <v>206</v>
      </c>
      <c r="B198" s="55" t="s">
        <v>222</v>
      </c>
      <c r="C198" s="56" t="s">
        <v>65</v>
      </c>
      <c r="D198" s="57">
        <v>149000000</v>
      </c>
      <c r="E198" s="57">
        <v>103650000</v>
      </c>
      <c r="F198" s="58">
        <v>8100000</v>
      </c>
      <c r="G198" s="50">
        <f t="shared" si="31"/>
        <v>5.4362416107382554</v>
      </c>
      <c r="H198" s="50">
        <f t="shared" si="22"/>
        <v>7.8147612156295221</v>
      </c>
      <c r="I198" s="51">
        <f t="shared" si="32"/>
        <v>140900000</v>
      </c>
      <c r="J198" s="51">
        <f t="shared" si="33"/>
        <v>95550000</v>
      </c>
      <c r="K198" s="59"/>
      <c r="L198" s="59"/>
      <c r="M198" s="78"/>
      <c r="N198" s="108"/>
    </row>
    <row r="199" spans="1:14" x14ac:dyDescent="0.25">
      <c r="A199" s="54" t="s">
        <v>208</v>
      </c>
      <c r="B199" s="55" t="s">
        <v>270</v>
      </c>
      <c r="C199" s="56" t="s">
        <v>102</v>
      </c>
      <c r="D199" s="57">
        <v>15000000</v>
      </c>
      <c r="E199" s="57">
        <v>15000000</v>
      </c>
      <c r="F199" s="58">
        <v>0</v>
      </c>
      <c r="G199" s="50">
        <f t="shared" si="31"/>
        <v>0</v>
      </c>
      <c r="H199" s="50">
        <f t="shared" si="22"/>
        <v>0</v>
      </c>
      <c r="I199" s="51">
        <f t="shared" si="32"/>
        <v>15000000</v>
      </c>
      <c r="J199" s="51">
        <f t="shared" si="33"/>
        <v>15000000</v>
      </c>
      <c r="K199" s="59"/>
      <c r="L199" s="59"/>
      <c r="M199" s="78"/>
      <c r="N199" s="108"/>
    </row>
    <row r="200" spans="1:14" x14ac:dyDescent="0.25">
      <c r="A200" s="54" t="s">
        <v>210</v>
      </c>
      <c r="B200" s="55" t="s">
        <v>286</v>
      </c>
      <c r="C200" s="56" t="s">
        <v>166</v>
      </c>
      <c r="D200" s="57">
        <v>12000000</v>
      </c>
      <c r="E200" s="57">
        <v>12000000</v>
      </c>
      <c r="F200" s="58">
        <v>0</v>
      </c>
      <c r="G200" s="50">
        <f t="shared" si="31"/>
        <v>0</v>
      </c>
      <c r="H200" s="50">
        <f t="shared" si="22"/>
        <v>0</v>
      </c>
      <c r="I200" s="51">
        <f t="shared" si="32"/>
        <v>12000000</v>
      </c>
      <c r="J200" s="51">
        <f t="shared" si="33"/>
        <v>12000000</v>
      </c>
      <c r="K200" s="59"/>
      <c r="L200" s="59"/>
      <c r="M200" s="78"/>
      <c r="N200" s="108"/>
    </row>
    <row r="201" spans="1:14" x14ac:dyDescent="0.25">
      <c r="A201" s="54" t="s">
        <v>212</v>
      </c>
      <c r="B201" s="55" t="s">
        <v>283</v>
      </c>
      <c r="C201" s="56" t="s">
        <v>105</v>
      </c>
      <c r="D201" s="57">
        <v>4000000</v>
      </c>
      <c r="E201" s="57">
        <v>4000000</v>
      </c>
      <c r="F201" s="58">
        <v>0</v>
      </c>
      <c r="G201" s="50">
        <f>F201/D201*100</f>
        <v>0</v>
      </c>
      <c r="H201" s="50">
        <f t="shared" si="22"/>
        <v>0</v>
      </c>
      <c r="I201" s="51">
        <f>D201-F201</f>
        <v>4000000</v>
      </c>
      <c r="J201" s="51">
        <f t="shared" si="33"/>
        <v>4000000</v>
      </c>
      <c r="K201" s="59"/>
      <c r="L201" s="59"/>
      <c r="M201" s="78"/>
      <c r="N201" s="108"/>
    </row>
    <row r="202" spans="1:14" x14ac:dyDescent="0.25">
      <c r="A202" s="54" t="s">
        <v>214</v>
      </c>
      <c r="B202" s="55" t="s">
        <v>273</v>
      </c>
      <c r="C202" s="56" t="s">
        <v>100</v>
      </c>
      <c r="D202" s="57">
        <v>145000</v>
      </c>
      <c r="E202" s="57">
        <v>145000</v>
      </c>
      <c r="F202" s="58">
        <v>0</v>
      </c>
      <c r="G202" s="50">
        <f>F202/D202*100</f>
        <v>0</v>
      </c>
      <c r="H202" s="50">
        <f t="shared" ref="H202:H266" si="34">F202/E202*100</f>
        <v>0</v>
      </c>
      <c r="I202" s="51">
        <f>D202-F202</f>
        <v>145000</v>
      </c>
      <c r="J202" s="51">
        <f t="shared" si="33"/>
        <v>145000</v>
      </c>
      <c r="K202" s="59"/>
      <c r="L202" s="59"/>
      <c r="M202" s="78"/>
      <c r="N202" s="108"/>
    </row>
    <row r="203" spans="1:14" x14ac:dyDescent="0.25">
      <c r="A203" s="54" t="s">
        <v>216</v>
      </c>
      <c r="B203" s="55" t="s">
        <v>268</v>
      </c>
      <c r="C203" s="56" t="s">
        <v>66</v>
      </c>
      <c r="D203" s="57">
        <v>16363600</v>
      </c>
      <c r="E203" s="57">
        <v>12272700</v>
      </c>
      <c r="F203" s="58">
        <v>0</v>
      </c>
      <c r="G203" s="50">
        <f>F203/D203*100</f>
        <v>0</v>
      </c>
      <c r="H203" s="50">
        <f t="shared" si="34"/>
        <v>0</v>
      </c>
      <c r="I203" s="51">
        <f>D203-F203</f>
        <v>16363600</v>
      </c>
      <c r="J203" s="51">
        <f t="shared" si="33"/>
        <v>12272700</v>
      </c>
      <c r="K203" s="106"/>
      <c r="L203" s="106"/>
      <c r="M203" s="78"/>
      <c r="N203" s="108"/>
    </row>
    <row r="204" spans="1:14" x14ac:dyDescent="0.25">
      <c r="A204" s="54" t="s">
        <v>218</v>
      </c>
      <c r="B204" s="55" t="s">
        <v>276</v>
      </c>
      <c r="C204" s="56" t="s">
        <v>128</v>
      </c>
      <c r="D204" s="57">
        <v>8235000</v>
      </c>
      <c r="E204" s="57">
        <v>8235000</v>
      </c>
      <c r="F204" s="58">
        <v>0</v>
      </c>
      <c r="G204" s="50">
        <f t="shared" ref="G204:G217" si="35">F204/D204*100</f>
        <v>0</v>
      </c>
      <c r="H204" s="50">
        <f t="shared" si="34"/>
        <v>0</v>
      </c>
      <c r="I204" s="51">
        <f t="shared" ref="I204" si="36">D204-F204</f>
        <v>8235000</v>
      </c>
      <c r="J204" s="51">
        <f t="shared" si="33"/>
        <v>8235000</v>
      </c>
      <c r="K204" s="106"/>
      <c r="L204" s="106"/>
      <c r="M204" s="78"/>
      <c r="N204" s="108"/>
    </row>
    <row r="205" spans="1:14" x14ac:dyDescent="0.25">
      <c r="A205" s="54" t="s">
        <v>220</v>
      </c>
      <c r="B205" s="55" t="s">
        <v>225</v>
      </c>
      <c r="C205" s="56" t="s">
        <v>74</v>
      </c>
      <c r="D205" s="57">
        <v>51483950</v>
      </c>
      <c r="E205" s="57">
        <v>2298395.5</v>
      </c>
      <c r="F205" s="58">
        <v>2243000</v>
      </c>
      <c r="G205" s="50">
        <f t="shared" si="35"/>
        <v>4.356697572738689</v>
      </c>
      <c r="H205" s="50">
        <f t="shared" si="34"/>
        <v>97.589818636522736</v>
      </c>
      <c r="I205" s="51">
        <f>D205-F205</f>
        <v>49240950</v>
      </c>
      <c r="J205" s="51">
        <f t="shared" si="33"/>
        <v>55395.5</v>
      </c>
      <c r="K205" s="106"/>
      <c r="L205" s="106"/>
      <c r="M205" s="78"/>
      <c r="N205" s="108"/>
    </row>
    <row r="206" spans="1:14" x14ac:dyDescent="0.25">
      <c r="A206" s="54" t="s">
        <v>251</v>
      </c>
      <c r="B206" s="55" t="s">
        <v>238</v>
      </c>
      <c r="C206" s="56" t="s">
        <v>68</v>
      </c>
      <c r="D206" s="57">
        <v>3750000</v>
      </c>
      <c r="E206" s="57">
        <v>2550000</v>
      </c>
      <c r="F206" s="58">
        <v>1200000</v>
      </c>
      <c r="G206" s="50">
        <f t="shared" si="35"/>
        <v>32</v>
      </c>
      <c r="H206" s="50">
        <f t="shared" si="34"/>
        <v>47.058823529411761</v>
      </c>
      <c r="I206" s="51">
        <f>D206-F206</f>
        <v>2550000</v>
      </c>
      <c r="J206" s="51">
        <f>E206-F206</f>
        <v>1350000</v>
      </c>
      <c r="K206" s="106"/>
      <c r="L206" s="106"/>
      <c r="M206" s="78"/>
      <c r="N206" s="108"/>
    </row>
    <row r="207" spans="1:14" x14ac:dyDescent="0.25">
      <c r="A207" s="36">
        <v>32</v>
      </c>
      <c r="B207" s="37" t="s">
        <v>340</v>
      </c>
      <c r="C207" s="38" t="s">
        <v>31</v>
      </c>
      <c r="D207" s="39">
        <f>SUM(D208:D216)</f>
        <v>218256750</v>
      </c>
      <c r="E207" s="39">
        <f>SUM(E208:E216)</f>
        <v>121591087.7</v>
      </c>
      <c r="F207" s="39">
        <f>SUM(F208:F216)</f>
        <v>0</v>
      </c>
      <c r="G207" s="41">
        <f t="shared" si="35"/>
        <v>0</v>
      </c>
      <c r="H207" s="41">
        <f t="shared" si="34"/>
        <v>0</v>
      </c>
      <c r="I207" s="68">
        <f>SUM(I208:I216)</f>
        <v>218256750</v>
      </c>
      <c r="J207" s="68">
        <f>SUM(J208:J216)</f>
        <v>121591087.7</v>
      </c>
      <c r="K207" s="120"/>
      <c r="L207" s="43"/>
      <c r="M207" s="44"/>
      <c r="N207" s="108"/>
    </row>
    <row r="208" spans="1:14" x14ac:dyDescent="0.25">
      <c r="A208" s="54" t="s">
        <v>194</v>
      </c>
      <c r="B208" s="55" t="s">
        <v>195</v>
      </c>
      <c r="C208" s="56" t="s">
        <v>48</v>
      </c>
      <c r="D208" s="57">
        <v>8644750</v>
      </c>
      <c r="E208" s="57">
        <v>3380087.7</v>
      </c>
      <c r="F208" s="58">
        <v>0</v>
      </c>
      <c r="G208" s="50">
        <f t="shared" si="35"/>
        <v>0</v>
      </c>
      <c r="H208" s="50">
        <f t="shared" si="34"/>
        <v>0</v>
      </c>
      <c r="I208" s="51">
        <f t="shared" ref="I208:I216" si="37">D208-F208</f>
        <v>8644750</v>
      </c>
      <c r="J208" s="51">
        <f t="shared" ref="J208:J215" si="38">E208-F208</f>
        <v>3380087.7</v>
      </c>
      <c r="K208" s="59"/>
      <c r="L208" s="59"/>
      <c r="M208" s="78"/>
      <c r="N208" s="108"/>
    </row>
    <row r="209" spans="1:14" x14ac:dyDescent="0.25">
      <c r="A209" s="54" t="s">
        <v>196</v>
      </c>
      <c r="B209" s="55" t="s">
        <v>235</v>
      </c>
      <c r="C209" s="56" t="s">
        <v>72</v>
      </c>
      <c r="D209" s="57">
        <v>275000</v>
      </c>
      <c r="E209" s="57">
        <v>110000</v>
      </c>
      <c r="F209" s="58">
        <v>0</v>
      </c>
      <c r="G209" s="50">
        <f t="shared" si="35"/>
        <v>0</v>
      </c>
      <c r="H209" s="50">
        <f t="shared" si="34"/>
        <v>0</v>
      </c>
      <c r="I209" s="51">
        <f t="shared" si="37"/>
        <v>275000</v>
      </c>
      <c r="J209" s="51">
        <f t="shared" si="38"/>
        <v>110000</v>
      </c>
      <c r="K209" s="59"/>
      <c r="L209" s="59"/>
      <c r="M209" s="78"/>
      <c r="N209" s="108"/>
    </row>
    <row r="210" spans="1:14" x14ac:dyDescent="0.25">
      <c r="A210" s="54" t="s">
        <v>200</v>
      </c>
      <c r="B210" s="55" t="s">
        <v>237</v>
      </c>
      <c r="C210" s="56" t="s">
        <v>63</v>
      </c>
      <c r="D210" s="57">
        <v>13500000</v>
      </c>
      <c r="E210" s="57">
        <v>4425000</v>
      </c>
      <c r="F210" s="58">
        <v>0</v>
      </c>
      <c r="G210" s="50">
        <f t="shared" si="35"/>
        <v>0</v>
      </c>
      <c r="H210" s="50">
        <f t="shared" si="34"/>
        <v>0</v>
      </c>
      <c r="I210" s="51">
        <f t="shared" si="37"/>
        <v>13500000</v>
      </c>
      <c r="J210" s="51">
        <f t="shared" si="38"/>
        <v>4425000</v>
      </c>
      <c r="K210" s="59"/>
      <c r="L210" s="59"/>
      <c r="M210" s="78"/>
      <c r="N210" s="108"/>
    </row>
    <row r="211" spans="1:14" x14ac:dyDescent="0.25">
      <c r="A211" s="54" t="s">
        <v>202</v>
      </c>
      <c r="B211" s="55" t="s">
        <v>231</v>
      </c>
      <c r="C211" s="56" t="s">
        <v>154</v>
      </c>
      <c r="D211" s="57">
        <v>2100000</v>
      </c>
      <c r="E211" s="57">
        <v>1050000</v>
      </c>
      <c r="F211" s="58">
        <v>0</v>
      </c>
      <c r="G211" s="50">
        <f t="shared" si="35"/>
        <v>0</v>
      </c>
      <c r="H211" s="50">
        <f t="shared" si="34"/>
        <v>0</v>
      </c>
      <c r="I211" s="51">
        <f t="shared" si="37"/>
        <v>2100000</v>
      </c>
      <c r="J211" s="51">
        <f t="shared" si="38"/>
        <v>1050000</v>
      </c>
      <c r="K211" s="59"/>
      <c r="L211" s="59"/>
      <c r="M211" s="78"/>
      <c r="N211" s="108"/>
    </row>
    <row r="212" spans="1:14" ht="30" x14ac:dyDescent="0.25">
      <c r="A212" s="54" t="s">
        <v>204</v>
      </c>
      <c r="B212" s="55" t="s">
        <v>222</v>
      </c>
      <c r="C212" s="56" t="s">
        <v>65</v>
      </c>
      <c r="D212" s="57">
        <v>10550000</v>
      </c>
      <c r="E212" s="57">
        <v>6050000</v>
      </c>
      <c r="F212" s="58">
        <v>0</v>
      </c>
      <c r="G212" s="50">
        <f t="shared" si="35"/>
        <v>0</v>
      </c>
      <c r="H212" s="50">
        <f t="shared" si="34"/>
        <v>0</v>
      </c>
      <c r="I212" s="51">
        <f t="shared" si="37"/>
        <v>10550000</v>
      </c>
      <c r="J212" s="51">
        <f t="shared" si="38"/>
        <v>6050000</v>
      </c>
      <c r="K212" s="59"/>
      <c r="L212" s="59"/>
      <c r="M212" s="78"/>
      <c r="N212" s="108"/>
    </row>
    <row r="213" spans="1:14" s="315" customFormat="1" x14ac:dyDescent="0.25">
      <c r="A213" s="323" t="s">
        <v>206</v>
      </c>
      <c r="B213" s="324" t="s">
        <v>283</v>
      </c>
      <c r="C213" s="325" t="s">
        <v>105</v>
      </c>
      <c r="D213" s="326">
        <v>0</v>
      </c>
      <c r="E213" s="326">
        <v>0</v>
      </c>
      <c r="F213" s="327">
        <v>0</v>
      </c>
      <c r="G213" s="50">
        <v>0</v>
      </c>
      <c r="H213" s="50">
        <v>0</v>
      </c>
      <c r="I213" s="51">
        <f t="shared" si="37"/>
        <v>0</v>
      </c>
      <c r="J213" s="51">
        <f t="shared" si="38"/>
        <v>0</v>
      </c>
      <c r="K213" s="59"/>
      <c r="L213" s="59"/>
      <c r="M213" s="328"/>
      <c r="N213" s="322"/>
    </row>
    <row r="214" spans="1:14" x14ac:dyDescent="0.25">
      <c r="A214" s="54" t="s">
        <v>208</v>
      </c>
      <c r="B214" s="55" t="s">
        <v>245</v>
      </c>
      <c r="C214" s="56" t="s">
        <v>83</v>
      </c>
      <c r="D214" s="57">
        <v>150000000</v>
      </c>
      <c r="E214" s="57">
        <v>102000000</v>
      </c>
      <c r="F214" s="58">
        <v>0</v>
      </c>
      <c r="G214" s="50">
        <f t="shared" si="35"/>
        <v>0</v>
      </c>
      <c r="H214" s="50">
        <f t="shared" si="34"/>
        <v>0</v>
      </c>
      <c r="I214" s="51">
        <f t="shared" si="37"/>
        <v>150000000</v>
      </c>
      <c r="J214" s="51">
        <f t="shared" si="38"/>
        <v>102000000</v>
      </c>
      <c r="K214" s="59"/>
      <c r="L214" s="59"/>
      <c r="M214" s="78"/>
      <c r="N214" s="108"/>
    </row>
    <row r="215" spans="1:14" x14ac:dyDescent="0.25">
      <c r="A215" s="54" t="s">
        <v>210</v>
      </c>
      <c r="B215" s="55" t="s">
        <v>225</v>
      </c>
      <c r="C215" s="56" t="s">
        <v>74</v>
      </c>
      <c r="D215" s="57">
        <v>24187000</v>
      </c>
      <c r="E215" s="57">
        <v>4576000</v>
      </c>
      <c r="F215" s="58">
        <v>0</v>
      </c>
      <c r="G215" s="50">
        <f t="shared" si="35"/>
        <v>0</v>
      </c>
      <c r="H215" s="50">
        <f t="shared" si="34"/>
        <v>0</v>
      </c>
      <c r="I215" s="51">
        <f t="shared" si="37"/>
        <v>24187000</v>
      </c>
      <c r="J215" s="51">
        <f t="shared" si="38"/>
        <v>4576000</v>
      </c>
      <c r="K215" s="59"/>
      <c r="L215" s="59"/>
      <c r="M215" s="78"/>
      <c r="N215" s="108"/>
    </row>
    <row r="216" spans="1:14" x14ac:dyDescent="0.25">
      <c r="A216" s="70" t="s">
        <v>212</v>
      </c>
      <c r="B216" s="71" t="s">
        <v>238</v>
      </c>
      <c r="C216" s="72" t="s">
        <v>68</v>
      </c>
      <c r="D216" s="73">
        <v>9000000</v>
      </c>
      <c r="E216" s="73">
        <v>0</v>
      </c>
      <c r="F216" s="58">
        <v>0</v>
      </c>
      <c r="G216" s="75">
        <f t="shared" si="35"/>
        <v>0</v>
      </c>
      <c r="H216" s="75">
        <v>0</v>
      </c>
      <c r="I216" s="76">
        <f t="shared" si="37"/>
        <v>9000000</v>
      </c>
      <c r="J216" s="51">
        <f>E216-F216</f>
        <v>0</v>
      </c>
      <c r="K216" s="77"/>
      <c r="L216" s="77"/>
      <c r="M216" s="79"/>
      <c r="N216" s="108"/>
    </row>
    <row r="217" spans="1:14" x14ac:dyDescent="0.25">
      <c r="A217" s="36">
        <v>33</v>
      </c>
      <c r="B217" s="37" t="s">
        <v>341</v>
      </c>
      <c r="C217" s="38" t="s">
        <v>32</v>
      </c>
      <c r="D217" s="39">
        <f>SUM(D218:D222)</f>
        <v>238855169</v>
      </c>
      <c r="E217" s="39">
        <f>SUM(E218:E222)</f>
        <v>209930067</v>
      </c>
      <c r="F217" s="39">
        <f>SUM(F218:F222)</f>
        <v>0</v>
      </c>
      <c r="G217" s="41">
        <f t="shared" si="35"/>
        <v>0</v>
      </c>
      <c r="H217" s="41">
        <f t="shared" si="34"/>
        <v>0</v>
      </c>
      <c r="I217" s="39">
        <f>SUM(I218:I222)</f>
        <v>238855169</v>
      </c>
      <c r="J217" s="39">
        <f>SUM(J218:J222)</f>
        <v>209930067</v>
      </c>
      <c r="K217" s="120"/>
      <c r="L217" s="43"/>
      <c r="M217" s="44"/>
      <c r="N217" s="108"/>
    </row>
    <row r="218" spans="1:14" x14ac:dyDescent="0.25">
      <c r="A218" s="54" t="s">
        <v>194</v>
      </c>
      <c r="B218" s="55" t="s">
        <v>195</v>
      </c>
      <c r="C218" s="56" t="s">
        <v>48</v>
      </c>
      <c r="D218" s="57">
        <v>5947069</v>
      </c>
      <c r="E218" s="57">
        <v>2305967</v>
      </c>
      <c r="F218" s="58">
        <v>0</v>
      </c>
      <c r="G218" s="50">
        <v>0</v>
      </c>
      <c r="H218" s="50">
        <f t="shared" si="34"/>
        <v>0</v>
      </c>
      <c r="I218" s="51">
        <f>D218-F218</f>
        <v>5947069</v>
      </c>
      <c r="J218" s="51">
        <f t="shared" ref="J218:J221" si="39">E218-F218</f>
        <v>2305967</v>
      </c>
      <c r="K218" s="59"/>
      <c r="L218" s="59"/>
      <c r="M218" s="78"/>
      <c r="N218" s="108"/>
    </row>
    <row r="219" spans="1:14" x14ac:dyDescent="0.25">
      <c r="A219" s="54" t="s">
        <v>196</v>
      </c>
      <c r="B219" s="55" t="s">
        <v>197</v>
      </c>
      <c r="C219" s="56" t="s">
        <v>49</v>
      </c>
      <c r="D219" s="57">
        <v>202938100</v>
      </c>
      <c r="E219" s="57">
        <v>202938100</v>
      </c>
      <c r="F219" s="58">
        <v>0</v>
      </c>
      <c r="G219" s="50">
        <f>F219/D219*100</f>
        <v>0</v>
      </c>
      <c r="H219" s="50">
        <f t="shared" si="34"/>
        <v>0</v>
      </c>
      <c r="I219" s="51">
        <f>D219-F219</f>
        <v>202938100</v>
      </c>
      <c r="J219" s="51">
        <f t="shared" si="39"/>
        <v>202938100</v>
      </c>
      <c r="K219" s="59"/>
      <c r="L219" s="59"/>
      <c r="M219" s="78"/>
      <c r="N219" s="108"/>
    </row>
    <row r="220" spans="1:14" x14ac:dyDescent="0.25">
      <c r="A220" s="54" t="s">
        <v>200</v>
      </c>
      <c r="B220" s="55" t="s">
        <v>235</v>
      </c>
      <c r="C220" s="56" t="s">
        <v>72</v>
      </c>
      <c r="D220" s="57">
        <v>220000</v>
      </c>
      <c r="E220" s="57">
        <v>110000</v>
      </c>
      <c r="F220" s="58">
        <v>0</v>
      </c>
      <c r="G220" s="50">
        <f>F220/D220*100</f>
        <v>0</v>
      </c>
      <c r="H220" s="50">
        <f t="shared" si="34"/>
        <v>0</v>
      </c>
      <c r="I220" s="51">
        <f>D220-F220</f>
        <v>220000</v>
      </c>
      <c r="J220" s="51">
        <f t="shared" si="39"/>
        <v>110000</v>
      </c>
      <c r="K220" s="59"/>
      <c r="L220" s="59"/>
      <c r="M220" s="78"/>
      <c r="N220" s="108"/>
    </row>
    <row r="221" spans="1:14" x14ac:dyDescent="0.25">
      <c r="A221" s="81" t="s">
        <v>202</v>
      </c>
      <c r="B221" s="82" t="s">
        <v>273</v>
      </c>
      <c r="C221" s="83" t="s">
        <v>100</v>
      </c>
      <c r="D221" s="84">
        <v>80000</v>
      </c>
      <c r="E221" s="84">
        <v>0</v>
      </c>
      <c r="F221" s="58">
        <v>0</v>
      </c>
      <c r="G221" s="50">
        <f>F221/D221*100</f>
        <v>0</v>
      </c>
      <c r="H221" s="50">
        <v>0</v>
      </c>
      <c r="I221" s="51">
        <f>D221-F221</f>
        <v>80000</v>
      </c>
      <c r="J221" s="51">
        <f t="shared" si="39"/>
        <v>0</v>
      </c>
      <c r="K221" s="88"/>
      <c r="L221" s="88"/>
      <c r="M221" s="89"/>
      <c r="N221" s="108"/>
    </row>
    <row r="222" spans="1:14" s="103" customFormat="1" x14ac:dyDescent="0.25">
      <c r="A222" s="70" t="s">
        <v>204</v>
      </c>
      <c r="B222" s="71" t="s">
        <v>225</v>
      </c>
      <c r="C222" s="72" t="s">
        <v>74</v>
      </c>
      <c r="D222" s="73">
        <v>29670000</v>
      </c>
      <c r="E222" s="73">
        <v>4576000</v>
      </c>
      <c r="F222" s="74">
        <v>0</v>
      </c>
      <c r="G222" s="75">
        <f t="shared" ref="G222:G242" si="40">F222/D222*100</f>
        <v>0</v>
      </c>
      <c r="H222" s="75">
        <f t="shared" si="34"/>
        <v>0</v>
      </c>
      <c r="I222" s="76">
        <f>D222-F222</f>
        <v>29670000</v>
      </c>
      <c r="J222" s="76">
        <f>E222-F222</f>
        <v>4576000</v>
      </c>
      <c r="K222" s="77"/>
      <c r="L222" s="77"/>
      <c r="M222" s="79"/>
      <c r="N222" s="104"/>
    </row>
    <row r="223" spans="1:14" x14ac:dyDescent="0.25">
      <c r="A223" s="91" t="s">
        <v>119</v>
      </c>
      <c r="B223" s="92" t="s">
        <v>284</v>
      </c>
      <c r="C223" s="93" t="s">
        <v>185</v>
      </c>
      <c r="D223" s="94">
        <f>D224+D236+D246</f>
        <v>2464906700</v>
      </c>
      <c r="E223" s="94">
        <f>E224+E236+E246</f>
        <v>1864596521</v>
      </c>
      <c r="F223" s="94">
        <f>F224+F236+F246</f>
        <v>125514450</v>
      </c>
      <c r="G223" s="96">
        <f t="shared" si="40"/>
        <v>5.0920568311977084</v>
      </c>
      <c r="H223" s="96">
        <f t="shared" si="34"/>
        <v>6.7314536193967296</v>
      </c>
      <c r="I223" s="94">
        <f>I224+I236+I246</f>
        <v>2339392250</v>
      </c>
      <c r="J223" s="94">
        <f>J224+J236+J246</f>
        <v>1739082071</v>
      </c>
      <c r="K223" s="118"/>
      <c r="L223" s="118"/>
      <c r="M223" s="99"/>
      <c r="N223" s="108"/>
    </row>
    <row r="224" spans="1:14" s="103" customFormat="1" x14ac:dyDescent="0.25">
      <c r="A224" s="36">
        <v>34</v>
      </c>
      <c r="B224" s="37" t="s">
        <v>342</v>
      </c>
      <c r="C224" s="38" t="s">
        <v>33</v>
      </c>
      <c r="D224" s="39">
        <f>SUM(D225:D235)</f>
        <v>509698900</v>
      </c>
      <c r="E224" s="39">
        <f>SUM(E225:E235)</f>
        <v>372219000</v>
      </c>
      <c r="F224" s="39">
        <f>SUM(F225:F235)</f>
        <v>71090000</v>
      </c>
      <c r="G224" s="42">
        <f t="shared" si="40"/>
        <v>13.947450151452163</v>
      </c>
      <c r="H224" s="42">
        <f t="shared" si="34"/>
        <v>19.098971304527712</v>
      </c>
      <c r="I224" s="39">
        <f>SUM(I225:I235)</f>
        <v>438608900</v>
      </c>
      <c r="J224" s="39">
        <f>SUM(J225:J235)</f>
        <v>301129000</v>
      </c>
      <c r="K224" s="134"/>
      <c r="L224" s="43"/>
      <c r="M224" s="44"/>
      <c r="N224" s="104"/>
    </row>
    <row r="225" spans="1:14" s="103" customFormat="1" x14ac:dyDescent="0.25">
      <c r="A225" s="54" t="s">
        <v>194</v>
      </c>
      <c r="B225" s="55" t="s">
        <v>195</v>
      </c>
      <c r="C225" s="56" t="s">
        <v>48</v>
      </c>
      <c r="D225" s="57">
        <v>12626300</v>
      </c>
      <c r="E225" s="57">
        <v>3636800</v>
      </c>
      <c r="F225" s="58">
        <v>1850000</v>
      </c>
      <c r="G225" s="50">
        <f t="shared" si="40"/>
        <v>14.651956630208375</v>
      </c>
      <c r="H225" s="50">
        <f t="shared" si="34"/>
        <v>50.868895732512101</v>
      </c>
      <c r="I225" s="51">
        <f t="shared" ref="I225:I235" si="41">D225-F225</f>
        <v>10776300</v>
      </c>
      <c r="J225" s="51">
        <f t="shared" ref="J225:J234" si="42">E225-F225</f>
        <v>1786800</v>
      </c>
      <c r="K225" s="59"/>
      <c r="L225" s="59"/>
      <c r="M225" s="78"/>
      <c r="N225" s="104"/>
    </row>
    <row r="226" spans="1:14" s="103" customFormat="1" x14ac:dyDescent="0.25">
      <c r="A226" s="54" t="s">
        <v>196</v>
      </c>
      <c r="B226" s="55" t="s">
        <v>197</v>
      </c>
      <c r="C226" s="56" t="s">
        <v>378</v>
      </c>
      <c r="D226" s="57">
        <v>10101600</v>
      </c>
      <c r="E226" s="57">
        <v>2136200</v>
      </c>
      <c r="F226" s="58">
        <v>1050000</v>
      </c>
      <c r="G226" s="50">
        <f t="shared" si="40"/>
        <v>10.394392967450701</v>
      </c>
      <c r="H226" s="50">
        <f t="shared" si="34"/>
        <v>49.152701057953372</v>
      </c>
      <c r="I226" s="51">
        <f t="shared" si="41"/>
        <v>9051600</v>
      </c>
      <c r="J226" s="51">
        <f t="shared" si="42"/>
        <v>1086200</v>
      </c>
      <c r="K226" s="59"/>
      <c r="L226" s="59"/>
      <c r="M226" s="78"/>
      <c r="N226" s="104"/>
    </row>
    <row r="227" spans="1:14" x14ac:dyDescent="0.25">
      <c r="A227" s="54" t="s">
        <v>200</v>
      </c>
      <c r="B227" s="55" t="s">
        <v>235</v>
      </c>
      <c r="C227" s="56" t="s">
        <v>72</v>
      </c>
      <c r="D227" s="57">
        <v>836000</v>
      </c>
      <c r="E227" s="57">
        <v>836000</v>
      </c>
      <c r="F227" s="58">
        <v>440000</v>
      </c>
      <c r="G227" s="50">
        <f t="shared" si="40"/>
        <v>52.631578947368418</v>
      </c>
      <c r="H227" s="50">
        <f t="shared" si="34"/>
        <v>52.631578947368418</v>
      </c>
      <c r="I227" s="51">
        <f t="shared" si="41"/>
        <v>396000</v>
      </c>
      <c r="J227" s="51">
        <f t="shared" si="42"/>
        <v>396000</v>
      </c>
      <c r="K227" s="106"/>
      <c r="L227" s="106"/>
      <c r="M227" s="78"/>
      <c r="N227" s="108"/>
    </row>
    <row r="228" spans="1:14" x14ac:dyDescent="0.25">
      <c r="A228" s="54" t="s">
        <v>202</v>
      </c>
      <c r="B228" s="55" t="s">
        <v>237</v>
      </c>
      <c r="C228" s="56" t="s">
        <v>63</v>
      </c>
      <c r="D228" s="57">
        <v>111620000</v>
      </c>
      <c r="E228" s="57">
        <v>73425000</v>
      </c>
      <c r="F228" s="58">
        <v>24475000</v>
      </c>
      <c r="G228" s="50">
        <f t="shared" si="40"/>
        <v>21.927074001075077</v>
      </c>
      <c r="H228" s="50">
        <f t="shared" si="34"/>
        <v>33.333333333333329</v>
      </c>
      <c r="I228" s="51">
        <f t="shared" si="41"/>
        <v>87145000</v>
      </c>
      <c r="J228" s="51">
        <f t="shared" si="42"/>
        <v>48950000</v>
      </c>
      <c r="K228" s="59"/>
      <c r="L228" s="59"/>
      <c r="M228" s="78"/>
      <c r="N228" s="108"/>
    </row>
    <row r="229" spans="1:14" x14ac:dyDescent="0.25">
      <c r="A229" s="54" t="s">
        <v>204</v>
      </c>
      <c r="B229" s="55" t="s">
        <v>231</v>
      </c>
      <c r="C229" s="56" t="s">
        <v>379</v>
      </c>
      <c r="D229" s="57">
        <v>2750000</v>
      </c>
      <c r="E229" s="57">
        <v>0</v>
      </c>
      <c r="F229" s="58">
        <v>0</v>
      </c>
      <c r="G229" s="50">
        <f t="shared" si="40"/>
        <v>0</v>
      </c>
      <c r="H229" s="50">
        <v>0</v>
      </c>
      <c r="I229" s="51">
        <f t="shared" si="41"/>
        <v>2750000</v>
      </c>
      <c r="J229" s="51">
        <f t="shared" si="42"/>
        <v>0</v>
      </c>
      <c r="K229" s="59"/>
      <c r="L229" s="59"/>
      <c r="M229" s="78"/>
      <c r="N229" s="108"/>
    </row>
    <row r="230" spans="1:14" ht="30" x14ac:dyDescent="0.25">
      <c r="A230" s="54" t="s">
        <v>206</v>
      </c>
      <c r="B230" s="55" t="s">
        <v>222</v>
      </c>
      <c r="C230" s="56" t="s">
        <v>380</v>
      </c>
      <c r="D230" s="57">
        <v>70800000</v>
      </c>
      <c r="E230" s="57">
        <v>57200000</v>
      </c>
      <c r="F230" s="58">
        <v>18650000</v>
      </c>
      <c r="G230" s="50">
        <f t="shared" si="40"/>
        <v>26.341807909604519</v>
      </c>
      <c r="H230" s="50">
        <f t="shared" si="34"/>
        <v>32.604895104895107</v>
      </c>
      <c r="I230" s="51">
        <f t="shared" si="41"/>
        <v>52150000</v>
      </c>
      <c r="J230" s="51">
        <f t="shared" si="42"/>
        <v>38550000</v>
      </c>
      <c r="K230" s="59"/>
      <c r="L230" s="59"/>
      <c r="M230" s="78"/>
      <c r="N230" s="108"/>
    </row>
    <row r="231" spans="1:14" ht="30" x14ac:dyDescent="0.25">
      <c r="A231" s="54" t="s">
        <v>208</v>
      </c>
      <c r="B231" s="55" t="s">
        <v>267</v>
      </c>
      <c r="C231" s="56" t="s">
        <v>99</v>
      </c>
      <c r="D231" s="57">
        <v>89600000</v>
      </c>
      <c r="E231" s="57">
        <v>62510000</v>
      </c>
      <c r="F231" s="58">
        <v>0</v>
      </c>
      <c r="G231" s="50">
        <f t="shared" si="40"/>
        <v>0</v>
      </c>
      <c r="H231" s="50">
        <f t="shared" si="34"/>
        <v>0</v>
      </c>
      <c r="I231" s="51">
        <f t="shared" si="41"/>
        <v>89600000</v>
      </c>
      <c r="J231" s="51">
        <f t="shared" si="42"/>
        <v>62510000</v>
      </c>
      <c r="K231" s="59"/>
      <c r="L231" s="59"/>
      <c r="M231" s="78"/>
      <c r="N231" s="108"/>
    </row>
    <row r="232" spans="1:14" x14ac:dyDescent="0.25">
      <c r="A232" s="54" t="s">
        <v>210</v>
      </c>
      <c r="B232" s="55" t="s">
        <v>255</v>
      </c>
      <c r="C232" s="56" t="s">
        <v>88</v>
      </c>
      <c r="D232" s="57">
        <v>136600000</v>
      </c>
      <c r="E232" s="57">
        <v>136600000</v>
      </c>
      <c r="F232" s="58">
        <v>0</v>
      </c>
      <c r="G232" s="50">
        <f t="shared" si="40"/>
        <v>0</v>
      </c>
      <c r="H232" s="50">
        <f t="shared" si="34"/>
        <v>0</v>
      </c>
      <c r="I232" s="51">
        <f t="shared" si="41"/>
        <v>136600000</v>
      </c>
      <c r="J232" s="51">
        <f t="shared" si="42"/>
        <v>136600000</v>
      </c>
      <c r="K232" s="59"/>
      <c r="L232" s="59"/>
      <c r="M232" s="78"/>
      <c r="N232" s="108"/>
    </row>
    <row r="233" spans="1:14" x14ac:dyDescent="0.25">
      <c r="A233" s="54" t="s">
        <v>212</v>
      </c>
      <c r="B233" s="55" t="s">
        <v>272</v>
      </c>
      <c r="C233" s="56" t="s">
        <v>157</v>
      </c>
      <c r="D233" s="57">
        <v>13800000</v>
      </c>
      <c r="E233" s="57">
        <v>13800000</v>
      </c>
      <c r="F233" s="58">
        <v>2550000</v>
      </c>
      <c r="G233" s="50">
        <f t="shared" si="40"/>
        <v>18.478260869565215</v>
      </c>
      <c r="H233" s="50">
        <f t="shared" si="34"/>
        <v>18.478260869565215</v>
      </c>
      <c r="I233" s="51">
        <f t="shared" si="41"/>
        <v>11250000</v>
      </c>
      <c r="J233" s="51">
        <f t="shared" si="42"/>
        <v>11250000</v>
      </c>
      <c r="K233" s="121"/>
      <c r="L233" s="121"/>
      <c r="M233" s="122"/>
      <c r="N233" s="108"/>
    </row>
    <row r="234" spans="1:14" x14ac:dyDescent="0.25">
      <c r="A234" s="54" t="s">
        <v>214</v>
      </c>
      <c r="B234" s="55" t="s">
        <v>225</v>
      </c>
      <c r="C234" s="56" t="s">
        <v>74</v>
      </c>
      <c r="D234" s="57">
        <v>39965000</v>
      </c>
      <c r="E234" s="57">
        <v>17500000</v>
      </c>
      <c r="F234" s="58">
        <v>17500000</v>
      </c>
      <c r="G234" s="50">
        <f t="shared" si="40"/>
        <v>43.788314775428496</v>
      </c>
      <c r="H234" s="50">
        <f t="shared" si="34"/>
        <v>100</v>
      </c>
      <c r="I234" s="51">
        <f t="shared" si="41"/>
        <v>22465000</v>
      </c>
      <c r="J234" s="51">
        <f t="shared" si="42"/>
        <v>0</v>
      </c>
      <c r="K234" s="106"/>
      <c r="L234" s="106"/>
      <c r="M234" s="78"/>
      <c r="N234" s="108"/>
    </row>
    <row r="235" spans="1:14" x14ac:dyDescent="0.25">
      <c r="A235" s="70" t="s">
        <v>216</v>
      </c>
      <c r="B235" s="71" t="s">
        <v>238</v>
      </c>
      <c r="C235" s="72" t="s">
        <v>68</v>
      </c>
      <c r="D235" s="73">
        <v>21000000</v>
      </c>
      <c r="E235" s="73">
        <v>4575000</v>
      </c>
      <c r="F235" s="74">
        <v>4575000</v>
      </c>
      <c r="G235" s="75">
        <f t="shared" si="40"/>
        <v>21.785714285714285</v>
      </c>
      <c r="H235" s="75">
        <f t="shared" si="34"/>
        <v>100</v>
      </c>
      <c r="I235" s="76">
        <f t="shared" si="41"/>
        <v>16425000</v>
      </c>
      <c r="J235" s="51">
        <f>E235-F235</f>
        <v>0</v>
      </c>
      <c r="K235" s="77"/>
      <c r="L235" s="77"/>
      <c r="M235" s="79"/>
      <c r="N235" s="108"/>
    </row>
    <row r="236" spans="1:14" x14ac:dyDescent="0.25">
      <c r="A236" s="36">
        <v>35</v>
      </c>
      <c r="B236" s="37" t="s">
        <v>343</v>
      </c>
      <c r="C236" s="38" t="s">
        <v>34</v>
      </c>
      <c r="D236" s="39">
        <f>SUM(D237:D245)</f>
        <v>333160800</v>
      </c>
      <c r="E236" s="39">
        <f>SUM(E237:E245)</f>
        <v>140870581</v>
      </c>
      <c r="F236" s="39">
        <f>SUM(F237:F245)</f>
        <v>41237000</v>
      </c>
      <c r="G236" s="42">
        <f t="shared" si="40"/>
        <v>12.377506597414822</v>
      </c>
      <c r="H236" s="42">
        <f t="shared" si="34"/>
        <v>29.272967930756245</v>
      </c>
      <c r="I236" s="39">
        <f>SUM(I237:I245)</f>
        <v>291923800</v>
      </c>
      <c r="J236" s="39">
        <f>SUM(J237:J245)</f>
        <v>99633581</v>
      </c>
      <c r="K236" s="134"/>
      <c r="L236" s="43"/>
      <c r="M236" s="44"/>
      <c r="N236" s="108"/>
    </row>
    <row r="237" spans="1:14" x14ac:dyDescent="0.25">
      <c r="A237" s="54" t="s">
        <v>194</v>
      </c>
      <c r="B237" s="55" t="s">
        <v>195</v>
      </c>
      <c r="C237" s="56" t="s">
        <v>48</v>
      </c>
      <c r="D237" s="57">
        <v>6198980</v>
      </c>
      <c r="E237" s="57">
        <v>6198980</v>
      </c>
      <c r="F237" s="58">
        <v>1450000</v>
      </c>
      <c r="G237" s="50">
        <f t="shared" si="40"/>
        <v>23.390944961913089</v>
      </c>
      <c r="H237" s="50">
        <f t="shared" si="34"/>
        <v>23.390944961913089</v>
      </c>
      <c r="I237" s="51">
        <f t="shared" ref="I237:I245" si="43">D237-F237</f>
        <v>4748980</v>
      </c>
      <c r="J237" s="51">
        <f t="shared" ref="J237:J244" si="44">E237-F237</f>
        <v>4748980</v>
      </c>
      <c r="K237" s="59"/>
      <c r="L237" s="59"/>
      <c r="M237" s="78"/>
      <c r="N237" s="108"/>
    </row>
    <row r="238" spans="1:14" x14ac:dyDescent="0.25">
      <c r="A238" s="54" t="s">
        <v>196</v>
      </c>
      <c r="B238" s="55" t="s">
        <v>197</v>
      </c>
      <c r="C238" s="56" t="s">
        <v>49</v>
      </c>
      <c r="D238" s="57">
        <v>33086820</v>
      </c>
      <c r="E238" s="57">
        <v>1730601</v>
      </c>
      <c r="F238" s="58">
        <v>750000</v>
      </c>
      <c r="G238" s="50">
        <f t="shared" si="40"/>
        <v>2.2667636237027313</v>
      </c>
      <c r="H238" s="50">
        <f t="shared" si="34"/>
        <v>43.337545742779533</v>
      </c>
      <c r="I238" s="51">
        <f t="shared" si="43"/>
        <v>32336820</v>
      </c>
      <c r="J238" s="51">
        <f t="shared" si="44"/>
        <v>980601</v>
      </c>
      <c r="K238" s="59"/>
      <c r="L238" s="59"/>
      <c r="M238" s="78"/>
      <c r="N238" s="108"/>
    </row>
    <row r="239" spans="1:14" x14ac:dyDescent="0.25">
      <c r="A239" s="54" t="s">
        <v>200</v>
      </c>
      <c r="B239" s="55" t="s">
        <v>235</v>
      </c>
      <c r="C239" s="56" t="s">
        <v>72</v>
      </c>
      <c r="D239" s="57">
        <v>231000</v>
      </c>
      <c r="E239" s="57">
        <v>231000</v>
      </c>
      <c r="F239" s="58"/>
      <c r="G239" s="50">
        <f t="shared" si="40"/>
        <v>0</v>
      </c>
      <c r="H239" s="50">
        <f t="shared" si="34"/>
        <v>0</v>
      </c>
      <c r="I239" s="51">
        <f t="shared" si="43"/>
        <v>231000</v>
      </c>
      <c r="J239" s="51">
        <f t="shared" si="44"/>
        <v>231000</v>
      </c>
      <c r="K239" s="59"/>
      <c r="L239" s="59"/>
      <c r="M239" s="78"/>
      <c r="N239" s="108"/>
    </row>
    <row r="240" spans="1:14" x14ac:dyDescent="0.25">
      <c r="A240" s="54" t="s">
        <v>202</v>
      </c>
      <c r="B240" s="55" t="s">
        <v>237</v>
      </c>
      <c r="C240" s="56" t="s">
        <v>63</v>
      </c>
      <c r="D240" s="57">
        <v>72975000</v>
      </c>
      <c r="E240" s="57">
        <v>40150000</v>
      </c>
      <c r="F240" s="58">
        <v>16577000</v>
      </c>
      <c r="G240" s="50">
        <f t="shared" si="40"/>
        <v>22.715998629667695</v>
      </c>
      <c r="H240" s="50">
        <f t="shared" si="34"/>
        <v>41.287671232876711</v>
      </c>
      <c r="I240" s="51">
        <f t="shared" si="43"/>
        <v>56398000</v>
      </c>
      <c r="J240" s="51">
        <f t="shared" si="44"/>
        <v>23573000</v>
      </c>
      <c r="K240" s="59"/>
      <c r="L240" s="59"/>
      <c r="M240" s="78"/>
      <c r="N240" s="108"/>
    </row>
    <row r="241" spans="1:14" x14ac:dyDescent="0.25">
      <c r="A241" s="54" t="s">
        <v>204</v>
      </c>
      <c r="B241" s="55" t="s">
        <v>231</v>
      </c>
      <c r="C241" s="56" t="s">
        <v>64</v>
      </c>
      <c r="D241" s="57">
        <v>2400000</v>
      </c>
      <c r="E241" s="57">
        <v>0</v>
      </c>
      <c r="F241" s="58">
        <v>0</v>
      </c>
      <c r="G241" s="50">
        <f t="shared" si="40"/>
        <v>0</v>
      </c>
      <c r="H241" s="50">
        <v>0</v>
      </c>
      <c r="I241" s="51">
        <f t="shared" si="43"/>
        <v>2400000</v>
      </c>
      <c r="J241" s="51">
        <f t="shared" si="44"/>
        <v>0</v>
      </c>
      <c r="K241" s="59"/>
      <c r="L241" s="59"/>
      <c r="M241" s="78"/>
      <c r="N241" s="108"/>
    </row>
    <row r="242" spans="1:14" ht="30" x14ac:dyDescent="0.25">
      <c r="A242" s="54" t="s">
        <v>206</v>
      </c>
      <c r="B242" s="55" t="s">
        <v>222</v>
      </c>
      <c r="C242" s="56" t="s">
        <v>65</v>
      </c>
      <c r="D242" s="57">
        <v>127100000</v>
      </c>
      <c r="E242" s="57">
        <v>76200000</v>
      </c>
      <c r="F242" s="58">
        <v>8800000</v>
      </c>
      <c r="G242" s="50">
        <f t="shared" si="40"/>
        <v>6.9236821400472079</v>
      </c>
      <c r="H242" s="50">
        <f t="shared" si="34"/>
        <v>11.548556430446194</v>
      </c>
      <c r="I242" s="51">
        <f t="shared" si="43"/>
        <v>118300000</v>
      </c>
      <c r="J242" s="51">
        <f t="shared" si="44"/>
        <v>67400000</v>
      </c>
      <c r="K242" s="59"/>
      <c r="L242" s="59"/>
      <c r="M242" s="78"/>
      <c r="N242" s="108"/>
    </row>
    <row r="243" spans="1:14" s="315" customFormat="1" x14ac:dyDescent="0.25">
      <c r="A243" s="323" t="s">
        <v>208</v>
      </c>
      <c r="B243" s="324" t="s">
        <v>256</v>
      </c>
      <c r="C243" s="325" t="s">
        <v>89</v>
      </c>
      <c r="D243" s="326">
        <v>5400000</v>
      </c>
      <c r="E243" s="326">
        <v>4050000</v>
      </c>
      <c r="F243" s="327">
        <v>1350000</v>
      </c>
      <c r="G243" s="50">
        <v>0</v>
      </c>
      <c r="H243" s="50">
        <f t="shared" si="34"/>
        <v>33.333333333333329</v>
      </c>
      <c r="I243" s="51">
        <f t="shared" si="43"/>
        <v>4050000</v>
      </c>
      <c r="J243" s="51">
        <f t="shared" si="44"/>
        <v>2700000</v>
      </c>
      <c r="K243" s="59"/>
      <c r="L243" s="59"/>
      <c r="M243" s="328"/>
      <c r="N243" s="322"/>
    </row>
    <row r="244" spans="1:14" x14ac:dyDescent="0.25">
      <c r="A244" s="54" t="s">
        <v>210</v>
      </c>
      <c r="B244" s="55" t="s">
        <v>225</v>
      </c>
      <c r="C244" s="56" t="s">
        <v>74</v>
      </c>
      <c r="D244" s="57">
        <v>64019000</v>
      </c>
      <c r="E244" s="57">
        <v>10060000</v>
      </c>
      <c r="F244" s="58">
        <v>10060000</v>
      </c>
      <c r="G244" s="50">
        <f t="shared" ref="G244:G307" si="45">F244/D244*100</f>
        <v>15.714084881050939</v>
      </c>
      <c r="H244" s="50">
        <f t="shared" si="34"/>
        <v>100</v>
      </c>
      <c r="I244" s="51">
        <f t="shared" si="43"/>
        <v>53959000</v>
      </c>
      <c r="J244" s="51">
        <f t="shared" si="44"/>
        <v>0</v>
      </c>
      <c r="K244" s="106"/>
      <c r="L244" s="106"/>
      <c r="M244" s="78"/>
      <c r="N244" s="108"/>
    </row>
    <row r="245" spans="1:14" x14ac:dyDescent="0.25">
      <c r="A245" s="70" t="s">
        <v>212</v>
      </c>
      <c r="B245" s="71" t="s">
        <v>238</v>
      </c>
      <c r="C245" s="72" t="s">
        <v>68</v>
      </c>
      <c r="D245" s="73">
        <v>21750000</v>
      </c>
      <c r="E245" s="73">
        <v>2250000</v>
      </c>
      <c r="F245" s="73">
        <v>2250000</v>
      </c>
      <c r="G245" s="75">
        <f t="shared" si="45"/>
        <v>10.344827586206897</v>
      </c>
      <c r="H245" s="75">
        <f t="shared" si="34"/>
        <v>100</v>
      </c>
      <c r="I245" s="76">
        <f t="shared" si="43"/>
        <v>19500000</v>
      </c>
      <c r="J245" s="51">
        <f>E245-F245</f>
        <v>0</v>
      </c>
      <c r="K245" s="77"/>
      <c r="L245" s="77"/>
      <c r="M245" s="79"/>
      <c r="N245" s="108"/>
    </row>
    <row r="246" spans="1:14" x14ac:dyDescent="0.25">
      <c r="A246" s="36">
        <v>36</v>
      </c>
      <c r="B246" s="37" t="s">
        <v>344</v>
      </c>
      <c r="C246" s="38" t="s">
        <v>35</v>
      </c>
      <c r="D246" s="39">
        <f>SUM(D247:D261)</f>
        <v>1622047000</v>
      </c>
      <c r="E246" s="39">
        <f>SUM(E247:E261)</f>
        <v>1351506940</v>
      </c>
      <c r="F246" s="39">
        <f>SUM(F247:F261)</f>
        <v>13187450</v>
      </c>
      <c r="G246" s="42">
        <f t="shared" si="45"/>
        <v>0.81301281652134616</v>
      </c>
      <c r="H246" s="42">
        <f t="shared" si="34"/>
        <v>0.9757589554072138</v>
      </c>
      <c r="I246" s="39">
        <f>SUM(I247:I261)</f>
        <v>1608859550</v>
      </c>
      <c r="J246" s="39">
        <f>SUM(J247:J261)</f>
        <v>1338319490</v>
      </c>
      <c r="K246" s="134"/>
      <c r="L246" s="43"/>
      <c r="M246" s="44"/>
      <c r="N246" s="108"/>
    </row>
    <row r="247" spans="1:14" x14ac:dyDescent="0.25">
      <c r="A247" s="54" t="s">
        <v>194</v>
      </c>
      <c r="B247" s="55" t="s">
        <v>195</v>
      </c>
      <c r="C247" s="56" t="s">
        <v>48</v>
      </c>
      <c r="D247" s="57">
        <v>16158240</v>
      </c>
      <c r="E247" s="57">
        <v>1912450</v>
      </c>
      <c r="F247" s="57">
        <v>1912450</v>
      </c>
      <c r="G247" s="50">
        <f t="shared" si="45"/>
        <v>11.835756864609017</v>
      </c>
      <c r="H247" s="50">
        <f t="shared" si="34"/>
        <v>100</v>
      </c>
      <c r="I247" s="51">
        <f t="shared" ref="I247:I261" si="46">D247-F247</f>
        <v>14245790</v>
      </c>
      <c r="J247" s="51">
        <f t="shared" ref="J247:J260" si="47">E247-F247</f>
        <v>0</v>
      </c>
      <c r="K247" s="59"/>
      <c r="L247" s="59"/>
      <c r="M247" s="78"/>
      <c r="N247" s="108"/>
    </row>
    <row r="248" spans="1:14" x14ac:dyDescent="0.25">
      <c r="A248" s="54" t="s">
        <v>196</v>
      </c>
      <c r="B248" s="55" t="s">
        <v>197</v>
      </c>
      <c r="C248" s="56" t="s">
        <v>49</v>
      </c>
      <c r="D248" s="57">
        <v>14554000</v>
      </c>
      <c r="E248" s="57">
        <v>3500000</v>
      </c>
      <c r="F248" s="58">
        <v>1225000</v>
      </c>
      <c r="G248" s="50">
        <f t="shared" si="45"/>
        <v>8.4169300535935125</v>
      </c>
      <c r="H248" s="50">
        <f t="shared" si="34"/>
        <v>35</v>
      </c>
      <c r="I248" s="51">
        <f t="shared" si="46"/>
        <v>13329000</v>
      </c>
      <c r="J248" s="51">
        <f t="shared" si="47"/>
        <v>2275000</v>
      </c>
      <c r="K248" s="59"/>
      <c r="L248" s="59"/>
      <c r="M248" s="78"/>
      <c r="N248" s="108"/>
    </row>
    <row r="249" spans="1:14" x14ac:dyDescent="0.25">
      <c r="A249" s="54" t="s">
        <v>200</v>
      </c>
      <c r="B249" s="55" t="s">
        <v>235</v>
      </c>
      <c r="C249" s="56" t="s">
        <v>381</v>
      </c>
      <c r="D249" s="57">
        <v>1100000</v>
      </c>
      <c r="E249" s="57">
        <v>1100000</v>
      </c>
      <c r="F249" s="58">
        <v>0</v>
      </c>
      <c r="G249" s="50">
        <f t="shared" si="45"/>
        <v>0</v>
      </c>
      <c r="H249" s="50">
        <f t="shared" si="34"/>
        <v>0</v>
      </c>
      <c r="I249" s="51">
        <f t="shared" si="46"/>
        <v>1100000</v>
      </c>
      <c r="J249" s="51">
        <f t="shared" si="47"/>
        <v>1100000</v>
      </c>
      <c r="K249" s="59"/>
      <c r="L249" s="59"/>
      <c r="M249" s="78"/>
      <c r="N249" s="108"/>
    </row>
    <row r="250" spans="1:14" x14ac:dyDescent="0.25">
      <c r="A250" s="54" t="s">
        <v>202</v>
      </c>
      <c r="B250" s="55" t="s">
        <v>237</v>
      </c>
      <c r="C250" s="56" t="s">
        <v>63</v>
      </c>
      <c r="D250" s="57">
        <v>236250000</v>
      </c>
      <c r="E250" s="57">
        <v>142520000</v>
      </c>
      <c r="F250" s="58"/>
      <c r="G250" s="50">
        <f t="shared" si="45"/>
        <v>0</v>
      </c>
      <c r="H250" s="50">
        <f t="shared" si="34"/>
        <v>0</v>
      </c>
      <c r="I250" s="51">
        <f t="shared" si="46"/>
        <v>236250000</v>
      </c>
      <c r="J250" s="51">
        <f t="shared" si="47"/>
        <v>142520000</v>
      </c>
      <c r="K250" s="59"/>
      <c r="L250" s="59"/>
      <c r="M250" s="78"/>
      <c r="N250" s="108"/>
    </row>
    <row r="251" spans="1:14" x14ac:dyDescent="0.25">
      <c r="A251" s="54" t="s">
        <v>204</v>
      </c>
      <c r="B251" s="55" t="s">
        <v>231</v>
      </c>
      <c r="C251" s="56" t="s">
        <v>379</v>
      </c>
      <c r="D251" s="57">
        <v>13200000</v>
      </c>
      <c r="E251" s="57">
        <v>7700000</v>
      </c>
      <c r="F251" s="58">
        <v>0</v>
      </c>
      <c r="G251" s="50">
        <f t="shared" si="45"/>
        <v>0</v>
      </c>
      <c r="H251" s="50">
        <f t="shared" si="34"/>
        <v>0</v>
      </c>
      <c r="I251" s="51">
        <f t="shared" si="46"/>
        <v>13200000</v>
      </c>
      <c r="J251" s="51">
        <f t="shared" si="47"/>
        <v>7700000</v>
      </c>
      <c r="K251" s="59"/>
      <c r="L251" s="59"/>
      <c r="M251" s="78"/>
      <c r="N251" s="108"/>
    </row>
    <row r="252" spans="1:14" ht="30" x14ac:dyDescent="0.25">
      <c r="A252" s="54" t="s">
        <v>206</v>
      </c>
      <c r="B252" s="55" t="s">
        <v>222</v>
      </c>
      <c r="C252" s="56" t="s">
        <v>65</v>
      </c>
      <c r="D252" s="57">
        <v>44000000</v>
      </c>
      <c r="E252" s="57">
        <v>44000000</v>
      </c>
      <c r="F252" s="58">
        <v>0</v>
      </c>
      <c r="G252" s="50">
        <f t="shared" si="45"/>
        <v>0</v>
      </c>
      <c r="H252" s="50">
        <f t="shared" si="34"/>
        <v>0</v>
      </c>
      <c r="I252" s="51">
        <f t="shared" si="46"/>
        <v>44000000</v>
      </c>
      <c r="J252" s="51">
        <f t="shared" si="47"/>
        <v>44000000</v>
      </c>
      <c r="K252" s="59"/>
      <c r="L252" s="59"/>
      <c r="M252" s="78"/>
      <c r="N252" s="108"/>
    </row>
    <row r="253" spans="1:14" ht="30" x14ac:dyDescent="0.25">
      <c r="A253" s="54" t="s">
        <v>208</v>
      </c>
      <c r="B253" s="55" t="s">
        <v>267</v>
      </c>
      <c r="C253" s="56" t="s">
        <v>99</v>
      </c>
      <c r="D253" s="57">
        <v>83200000</v>
      </c>
      <c r="E253" s="57">
        <v>72000000</v>
      </c>
      <c r="F253" s="58">
        <v>10050000</v>
      </c>
      <c r="G253" s="50">
        <f t="shared" si="45"/>
        <v>12.079326923076923</v>
      </c>
      <c r="H253" s="50">
        <f t="shared" si="34"/>
        <v>13.958333333333334</v>
      </c>
      <c r="I253" s="51">
        <f t="shared" si="46"/>
        <v>73150000</v>
      </c>
      <c r="J253" s="51">
        <f t="shared" si="47"/>
        <v>61950000</v>
      </c>
      <c r="K253" s="59"/>
      <c r="L253" s="59"/>
      <c r="M253" s="78"/>
      <c r="N253" s="108"/>
    </row>
    <row r="254" spans="1:14" x14ac:dyDescent="0.25">
      <c r="A254" s="54" t="s">
        <v>210</v>
      </c>
      <c r="B254" s="55" t="s">
        <v>270</v>
      </c>
      <c r="C254" s="56" t="s">
        <v>102</v>
      </c>
      <c r="D254" s="57">
        <v>30000000</v>
      </c>
      <c r="E254" s="57">
        <v>30000000</v>
      </c>
      <c r="F254" s="58">
        <v>0</v>
      </c>
      <c r="G254" s="50">
        <f t="shared" si="45"/>
        <v>0</v>
      </c>
      <c r="H254" s="50">
        <f t="shared" si="34"/>
        <v>0</v>
      </c>
      <c r="I254" s="51">
        <f t="shared" si="46"/>
        <v>30000000</v>
      </c>
      <c r="J254" s="51">
        <f t="shared" si="47"/>
        <v>30000000</v>
      </c>
      <c r="K254" s="59"/>
      <c r="L254" s="59"/>
      <c r="M254" s="78"/>
      <c r="N254" s="108"/>
    </row>
    <row r="255" spans="1:14" x14ac:dyDescent="0.25">
      <c r="A255" s="54" t="s">
        <v>212</v>
      </c>
      <c r="B255" s="55" t="s">
        <v>255</v>
      </c>
      <c r="C255" s="56" t="s">
        <v>88</v>
      </c>
      <c r="D255" s="57">
        <v>604000000</v>
      </c>
      <c r="E255" s="57">
        <v>604000000</v>
      </c>
      <c r="F255" s="58">
        <v>0</v>
      </c>
      <c r="G255" s="50">
        <f t="shared" si="45"/>
        <v>0</v>
      </c>
      <c r="H255" s="50">
        <f t="shared" si="34"/>
        <v>0</v>
      </c>
      <c r="I255" s="51">
        <f t="shared" si="46"/>
        <v>604000000</v>
      </c>
      <c r="J255" s="51">
        <f t="shared" si="47"/>
        <v>604000000</v>
      </c>
      <c r="K255" s="59"/>
      <c r="L255" s="59"/>
      <c r="M255" s="78"/>
      <c r="N255" s="108"/>
    </row>
    <row r="256" spans="1:14" x14ac:dyDescent="0.25">
      <c r="A256" s="54" t="s">
        <v>214</v>
      </c>
      <c r="B256" s="55" t="s">
        <v>272</v>
      </c>
      <c r="C256" s="56" t="s">
        <v>157</v>
      </c>
      <c r="D256" s="57">
        <v>10050000</v>
      </c>
      <c r="E256" s="57">
        <v>10050000</v>
      </c>
      <c r="F256" s="58">
        <v>0</v>
      </c>
      <c r="G256" s="50">
        <f t="shared" si="45"/>
        <v>0</v>
      </c>
      <c r="H256" s="50">
        <f t="shared" si="34"/>
        <v>0</v>
      </c>
      <c r="I256" s="51">
        <f t="shared" si="46"/>
        <v>10050000</v>
      </c>
      <c r="J256" s="51">
        <f t="shared" si="47"/>
        <v>10050000</v>
      </c>
      <c r="K256" s="106"/>
      <c r="L256" s="106"/>
      <c r="M256" s="78"/>
      <c r="N256" s="108"/>
    </row>
    <row r="257" spans="1:15" x14ac:dyDescent="0.25">
      <c r="A257" s="54" t="s">
        <v>216</v>
      </c>
      <c r="B257" s="55" t="s">
        <v>283</v>
      </c>
      <c r="C257" s="56" t="s">
        <v>105</v>
      </c>
      <c r="D257" s="57">
        <v>420909040</v>
      </c>
      <c r="E257" s="57">
        <v>420909040</v>
      </c>
      <c r="F257" s="58">
        <v>0</v>
      </c>
      <c r="G257" s="50">
        <f t="shared" si="45"/>
        <v>0</v>
      </c>
      <c r="H257" s="50">
        <f t="shared" si="34"/>
        <v>0</v>
      </c>
      <c r="I257" s="51">
        <f t="shared" si="46"/>
        <v>420909040</v>
      </c>
      <c r="J257" s="51">
        <f t="shared" si="47"/>
        <v>420909040</v>
      </c>
      <c r="K257" s="59"/>
      <c r="L257" s="59"/>
      <c r="M257" s="78"/>
      <c r="N257" s="108"/>
    </row>
    <row r="258" spans="1:15" x14ac:dyDescent="0.25">
      <c r="A258" s="54" t="s">
        <v>218</v>
      </c>
      <c r="B258" s="55" t="s">
        <v>224</v>
      </c>
      <c r="C258" s="56" t="s">
        <v>67</v>
      </c>
      <c r="D258" s="57">
        <v>4270000</v>
      </c>
      <c r="E258" s="57">
        <v>4270000</v>
      </c>
      <c r="F258" s="58">
        <v>0</v>
      </c>
      <c r="G258" s="50">
        <f t="shared" si="45"/>
        <v>0</v>
      </c>
      <c r="H258" s="50">
        <f t="shared" si="34"/>
        <v>0</v>
      </c>
      <c r="I258" s="51">
        <f t="shared" si="46"/>
        <v>4270000</v>
      </c>
      <c r="J258" s="51">
        <f t="shared" si="47"/>
        <v>4270000</v>
      </c>
      <c r="K258" s="59"/>
      <c r="L258" s="59"/>
      <c r="M258" s="78"/>
      <c r="N258" s="108"/>
      <c r="O258" s="3"/>
    </row>
    <row r="259" spans="1:15" x14ac:dyDescent="0.25">
      <c r="A259" s="54" t="s">
        <v>220</v>
      </c>
      <c r="B259" s="55" t="s">
        <v>280</v>
      </c>
      <c r="C259" s="56" t="s">
        <v>106</v>
      </c>
      <c r="D259" s="57">
        <v>9545450</v>
      </c>
      <c r="E259" s="57">
        <v>9545450</v>
      </c>
      <c r="F259" s="58">
        <v>0</v>
      </c>
      <c r="G259" s="50">
        <f t="shared" si="45"/>
        <v>0</v>
      </c>
      <c r="H259" s="50">
        <f t="shared" si="34"/>
        <v>0</v>
      </c>
      <c r="I259" s="51">
        <f t="shared" si="46"/>
        <v>9545450</v>
      </c>
      <c r="J259" s="51">
        <f t="shared" si="47"/>
        <v>9545450</v>
      </c>
      <c r="K259" s="59"/>
      <c r="L259" s="59"/>
      <c r="M259" s="78"/>
      <c r="N259" s="108"/>
      <c r="O259" s="3"/>
    </row>
    <row r="260" spans="1:15" x14ac:dyDescent="0.25">
      <c r="A260" s="54" t="s">
        <v>251</v>
      </c>
      <c r="B260" s="55" t="s">
        <v>225</v>
      </c>
      <c r="C260" s="56" t="s">
        <v>74</v>
      </c>
      <c r="D260" s="57">
        <v>104810270</v>
      </c>
      <c r="E260" s="57">
        <v>0</v>
      </c>
      <c r="F260" s="58">
        <v>0</v>
      </c>
      <c r="G260" s="50">
        <f t="shared" si="45"/>
        <v>0</v>
      </c>
      <c r="H260" s="50">
        <v>0</v>
      </c>
      <c r="I260" s="51">
        <f t="shared" si="46"/>
        <v>104810270</v>
      </c>
      <c r="J260" s="51">
        <f t="shared" si="47"/>
        <v>0</v>
      </c>
      <c r="K260" s="59"/>
      <c r="L260" s="59"/>
      <c r="M260" s="78"/>
      <c r="N260" s="108"/>
      <c r="O260" s="3"/>
    </row>
    <row r="261" spans="1:15" x14ac:dyDescent="0.25">
      <c r="A261" s="70" t="s">
        <v>252</v>
      </c>
      <c r="B261" s="71" t="s">
        <v>238</v>
      </c>
      <c r="C261" s="72" t="s">
        <v>68</v>
      </c>
      <c r="D261" s="73">
        <v>30000000</v>
      </c>
      <c r="E261" s="73">
        <v>0</v>
      </c>
      <c r="F261" s="74">
        <v>0</v>
      </c>
      <c r="G261" s="75">
        <f t="shared" si="45"/>
        <v>0</v>
      </c>
      <c r="H261" s="75">
        <v>0</v>
      </c>
      <c r="I261" s="76">
        <f t="shared" si="46"/>
        <v>30000000</v>
      </c>
      <c r="J261" s="76">
        <f>E261-F261</f>
        <v>0</v>
      </c>
      <c r="K261" s="77"/>
      <c r="L261" s="77"/>
      <c r="M261" s="79"/>
      <c r="N261" s="108"/>
      <c r="O261" s="3"/>
    </row>
    <row r="262" spans="1:15" x14ac:dyDescent="0.25">
      <c r="A262" s="91" t="s">
        <v>117</v>
      </c>
      <c r="B262" s="92" t="s">
        <v>141</v>
      </c>
      <c r="C262" s="93" t="s">
        <v>186</v>
      </c>
      <c r="D262" s="94">
        <f>SUM(D263+D281+D295+D305)</f>
        <v>1540353297</v>
      </c>
      <c r="E262" s="94">
        <f>SUM(E263+E281+E295+E305)</f>
        <v>1153433735.3499999</v>
      </c>
      <c r="F262" s="94">
        <f>SUM(F263+F281+F295+F305)</f>
        <v>419399726</v>
      </c>
      <c r="G262" s="96">
        <f t="shared" si="45"/>
        <v>27.227502081296873</v>
      </c>
      <c r="H262" s="96">
        <f t="shared" si="34"/>
        <v>36.360972732667356</v>
      </c>
      <c r="I262" s="94">
        <f>SUM(I263+I281+I295+I305)</f>
        <v>1120953571</v>
      </c>
      <c r="J262" s="94">
        <f>SUM(J263+J281+J295+J305)</f>
        <v>734034009.35000002</v>
      </c>
      <c r="K262" s="118"/>
      <c r="L262" s="118"/>
      <c r="M262" s="99"/>
      <c r="N262" s="108"/>
      <c r="O262" s="3"/>
    </row>
    <row r="263" spans="1:15" x14ac:dyDescent="0.25">
      <c r="A263" s="36">
        <v>37</v>
      </c>
      <c r="B263" s="37" t="s">
        <v>345</v>
      </c>
      <c r="C263" s="38" t="s">
        <v>36</v>
      </c>
      <c r="D263" s="39">
        <f>SUM(D264:D280)</f>
        <v>445738906</v>
      </c>
      <c r="E263" s="39">
        <f>SUM(E264:E280)</f>
        <v>373924956.35000002</v>
      </c>
      <c r="F263" s="39">
        <f>SUM(F264:F280)</f>
        <v>4199000</v>
      </c>
      <c r="G263" s="41">
        <f t="shared" si="45"/>
        <v>0.9420312975776004</v>
      </c>
      <c r="H263" s="41">
        <f t="shared" si="34"/>
        <v>1.1229525948168235</v>
      </c>
      <c r="I263" s="39">
        <f>SUM(I264:I280)</f>
        <v>441539906</v>
      </c>
      <c r="J263" s="39">
        <f>SUM(J264:J280)</f>
        <v>369725956.35000002</v>
      </c>
      <c r="K263" s="120"/>
      <c r="L263" s="43"/>
      <c r="M263" s="44"/>
      <c r="N263" s="108"/>
      <c r="O263" s="3"/>
    </row>
    <row r="264" spans="1:15" x14ac:dyDescent="0.25">
      <c r="A264" s="54" t="s">
        <v>196</v>
      </c>
      <c r="B264" s="55" t="s">
        <v>195</v>
      </c>
      <c r="C264" s="56" t="s">
        <v>48</v>
      </c>
      <c r="D264" s="57">
        <v>6737800</v>
      </c>
      <c r="E264" s="57">
        <v>679850.35</v>
      </c>
      <c r="F264" s="58">
        <v>0</v>
      </c>
      <c r="G264" s="50">
        <f t="shared" si="45"/>
        <v>0</v>
      </c>
      <c r="H264" s="50">
        <f t="shared" si="34"/>
        <v>0</v>
      </c>
      <c r="I264" s="51">
        <f t="shared" ref="I264:I280" si="48">D264-F264</f>
        <v>6737800</v>
      </c>
      <c r="J264" s="51">
        <f t="shared" ref="J264:J279" si="49">E264-F264</f>
        <v>679850.35</v>
      </c>
      <c r="K264" s="59"/>
      <c r="L264" s="59"/>
      <c r="M264" s="78"/>
      <c r="N264" s="108"/>
      <c r="O264" s="3"/>
    </row>
    <row r="265" spans="1:15" x14ac:dyDescent="0.25">
      <c r="A265" s="54" t="s">
        <v>200</v>
      </c>
      <c r="B265" s="55" t="s">
        <v>197</v>
      </c>
      <c r="C265" s="56" t="s">
        <v>49</v>
      </c>
      <c r="D265" s="57">
        <v>6804076</v>
      </c>
      <c r="E265" s="57">
        <v>5229076</v>
      </c>
      <c r="F265" s="58">
        <v>0</v>
      </c>
      <c r="G265" s="50">
        <f t="shared" si="45"/>
        <v>0</v>
      </c>
      <c r="H265" s="50">
        <f t="shared" si="34"/>
        <v>0</v>
      </c>
      <c r="I265" s="51">
        <f t="shared" si="48"/>
        <v>6804076</v>
      </c>
      <c r="J265" s="51">
        <f t="shared" si="49"/>
        <v>5229076</v>
      </c>
      <c r="K265" s="59"/>
      <c r="L265" s="59"/>
      <c r="M265" s="78"/>
      <c r="N265" s="108"/>
    </row>
    <row r="266" spans="1:15" x14ac:dyDescent="0.25">
      <c r="A266" s="54" t="s">
        <v>202</v>
      </c>
      <c r="B266" s="55" t="s">
        <v>235</v>
      </c>
      <c r="C266" s="56" t="s">
        <v>72</v>
      </c>
      <c r="D266" s="57">
        <v>660000</v>
      </c>
      <c r="E266" s="57">
        <v>660000</v>
      </c>
      <c r="F266" s="58">
        <v>0</v>
      </c>
      <c r="G266" s="50">
        <f t="shared" si="45"/>
        <v>0</v>
      </c>
      <c r="H266" s="50">
        <f t="shared" si="34"/>
        <v>0</v>
      </c>
      <c r="I266" s="51">
        <f t="shared" si="48"/>
        <v>660000</v>
      </c>
      <c r="J266" s="51">
        <f t="shared" si="49"/>
        <v>660000</v>
      </c>
      <c r="K266" s="59"/>
      <c r="L266" s="59"/>
      <c r="M266" s="78"/>
      <c r="N266" s="108"/>
    </row>
    <row r="267" spans="1:15" x14ac:dyDescent="0.25">
      <c r="A267" s="54" t="s">
        <v>204</v>
      </c>
      <c r="B267" s="55" t="s">
        <v>237</v>
      </c>
      <c r="C267" s="56" t="s">
        <v>63</v>
      </c>
      <c r="D267" s="57">
        <v>7500000</v>
      </c>
      <c r="E267" s="57">
        <v>4050000</v>
      </c>
      <c r="F267" s="58">
        <v>0</v>
      </c>
      <c r="G267" s="50">
        <f t="shared" si="45"/>
        <v>0</v>
      </c>
      <c r="H267" s="50">
        <f t="shared" ref="H267:H330" si="50">F267/E267*100</f>
        <v>0</v>
      </c>
      <c r="I267" s="51">
        <f t="shared" si="48"/>
        <v>7500000</v>
      </c>
      <c r="J267" s="51">
        <f t="shared" si="49"/>
        <v>4050000</v>
      </c>
      <c r="K267" s="59"/>
      <c r="L267" s="59"/>
      <c r="M267" s="78"/>
      <c r="N267" s="108"/>
    </row>
    <row r="268" spans="1:15" x14ac:dyDescent="0.25">
      <c r="A268" s="54" t="s">
        <v>206</v>
      </c>
      <c r="B268" s="55" t="s">
        <v>231</v>
      </c>
      <c r="C268" s="56" t="s">
        <v>64</v>
      </c>
      <c r="D268" s="57">
        <v>40400000</v>
      </c>
      <c r="E268" s="57">
        <v>40400000</v>
      </c>
      <c r="F268" s="58">
        <v>0</v>
      </c>
      <c r="G268" s="50">
        <f t="shared" si="45"/>
        <v>0</v>
      </c>
      <c r="H268" s="50">
        <f t="shared" si="50"/>
        <v>0</v>
      </c>
      <c r="I268" s="51">
        <f t="shared" si="48"/>
        <v>40400000</v>
      </c>
      <c r="J268" s="51">
        <f t="shared" si="49"/>
        <v>40400000</v>
      </c>
      <c r="K268" s="59"/>
      <c r="L268" s="59"/>
      <c r="M268" s="78"/>
      <c r="N268" s="108"/>
    </row>
    <row r="269" spans="1:15" x14ac:dyDescent="0.25">
      <c r="A269" s="54" t="s">
        <v>208</v>
      </c>
      <c r="B269" s="55" t="s">
        <v>285</v>
      </c>
      <c r="C269" s="56" t="s">
        <v>165</v>
      </c>
      <c r="D269" s="57">
        <v>25000000</v>
      </c>
      <c r="E269" s="57">
        <v>25000000</v>
      </c>
      <c r="F269" s="58">
        <v>0</v>
      </c>
      <c r="G269" s="50">
        <f t="shared" si="45"/>
        <v>0</v>
      </c>
      <c r="H269" s="50">
        <f t="shared" si="50"/>
        <v>0</v>
      </c>
      <c r="I269" s="51">
        <f t="shared" si="48"/>
        <v>25000000</v>
      </c>
      <c r="J269" s="51">
        <f t="shared" si="49"/>
        <v>25000000</v>
      </c>
      <c r="K269" s="59"/>
      <c r="L269" s="59"/>
      <c r="M269" s="78"/>
      <c r="N269" s="108"/>
    </row>
    <row r="270" spans="1:15" ht="30" x14ac:dyDescent="0.25">
      <c r="A270" s="54" t="s">
        <v>210</v>
      </c>
      <c r="B270" s="55" t="s">
        <v>222</v>
      </c>
      <c r="C270" s="56" t="s">
        <v>65</v>
      </c>
      <c r="D270" s="57">
        <v>24150000</v>
      </c>
      <c r="E270" s="57">
        <v>24150000</v>
      </c>
      <c r="F270" s="58">
        <v>0</v>
      </c>
      <c r="G270" s="50">
        <f t="shared" si="45"/>
        <v>0</v>
      </c>
      <c r="H270" s="50">
        <f t="shared" si="50"/>
        <v>0</v>
      </c>
      <c r="I270" s="51">
        <f t="shared" si="48"/>
        <v>24150000</v>
      </c>
      <c r="J270" s="51">
        <f t="shared" si="49"/>
        <v>24150000</v>
      </c>
      <c r="K270" s="59"/>
      <c r="L270" s="59"/>
      <c r="M270" s="78"/>
      <c r="N270" s="108"/>
    </row>
    <row r="271" spans="1:15" ht="30" x14ac:dyDescent="0.25">
      <c r="A271" s="54" t="s">
        <v>212</v>
      </c>
      <c r="B271" s="55" t="s">
        <v>267</v>
      </c>
      <c r="C271" s="56" t="s">
        <v>99</v>
      </c>
      <c r="D271" s="57">
        <v>41400000</v>
      </c>
      <c r="E271" s="57">
        <v>41400000</v>
      </c>
      <c r="F271" s="58">
        <v>0</v>
      </c>
      <c r="G271" s="50">
        <f t="shared" si="45"/>
        <v>0</v>
      </c>
      <c r="H271" s="50">
        <f t="shared" si="50"/>
        <v>0</v>
      </c>
      <c r="I271" s="51">
        <f t="shared" si="48"/>
        <v>41400000</v>
      </c>
      <c r="J271" s="51">
        <f t="shared" si="49"/>
        <v>41400000</v>
      </c>
      <c r="K271" s="121"/>
      <c r="L271" s="121"/>
      <c r="M271" s="122"/>
      <c r="N271" s="108"/>
    </row>
    <row r="272" spans="1:15" x14ac:dyDescent="0.25">
      <c r="A272" s="54" t="s">
        <v>214</v>
      </c>
      <c r="B272" s="55" t="s">
        <v>286</v>
      </c>
      <c r="C272" s="56" t="s">
        <v>166</v>
      </c>
      <c r="D272" s="57">
        <v>6000000</v>
      </c>
      <c r="E272" s="57">
        <v>6000000</v>
      </c>
      <c r="F272" s="58">
        <v>0</v>
      </c>
      <c r="G272" s="50">
        <f t="shared" si="45"/>
        <v>0</v>
      </c>
      <c r="H272" s="50">
        <f t="shared" si="50"/>
        <v>0</v>
      </c>
      <c r="I272" s="51">
        <f t="shared" si="48"/>
        <v>6000000</v>
      </c>
      <c r="J272" s="51">
        <f t="shared" si="49"/>
        <v>6000000</v>
      </c>
      <c r="K272" s="106"/>
      <c r="L272" s="106"/>
      <c r="M272" s="78"/>
      <c r="N272" s="108"/>
    </row>
    <row r="273" spans="1:14" x14ac:dyDescent="0.25">
      <c r="A273" s="54" t="s">
        <v>216</v>
      </c>
      <c r="B273" s="55" t="s">
        <v>272</v>
      </c>
      <c r="C273" s="56" t="s">
        <v>157</v>
      </c>
      <c r="D273" s="57">
        <v>750000</v>
      </c>
      <c r="E273" s="57">
        <v>750000</v>
      </c>
      <c r="F273" s="58">
        <v>0</v>
      </c>
      <c r="G273" s="50">
        <f t="shared" si="45"/>
        <v>0</v>
      </c>
      <c r="H273" s="50">
        <f t="shared" si="50"/>
        <v>0</v>
      </c>
      <c r="I273" s="51">
        <f t="shared" si="48"/>
        <v>750000</v>
      </c>
      <c r="J273" s="51">
        <f t="shared" si="49"/>
        <v>750000</v>
      </c>
      <c r="K273" s="106"/>
      <c r="L273" s="106"/>
      <c r="M273" s="78"/>
      <c r="N273" s="108"/>
    </row>
    <row r="274" spans="1:14" x14ac:dyDescent="0.25">
      <c r="A274" s="54" t="s">
        <v>218</v>
      </c>
      <c r="B274" s="55" t="s">
        <v>283</v>
      </c>
      <c r="C274" s="56" t="s">
        <v>373</v>
      </c>
      <c r="D274" s="57">
        <v>123009040</v>
      </c>
      <c r="E274" s="57">
        <v>123009040</v>
      </c>
      <c r="F274" s="58">
        <v>0</v>
      </c>
      <c r="G274" s="50">
        <f t="shared" si="45"/>
        <v>0</v>
      </c>
      <c r="H274" s="50">
        <f t="shared" si="50"/>
        <v>0</v>
      </c>
      <c r="I274" s="51">
        <f t="shared" si="48"/>
        <v>123009040</v>
      </c>
      <c r="J274" s="51">
        <f t="shared" si="49"/>
        <v>123009040</v>
      </c>
      <c r="K274" s="106"/>
      <c r="L274" s="106"/>
      <c r="M274" s="78"/>
      <c r="N274" s="108"/>
    </row>
    <row r="275" spans="1:14" x14ac:dyDescent="0.25">
      <c r="A275" s="54" t="s">
        <v>220</v>
      </c>
      <c r="B275" s="55" t="s">
        <v>223</v>
      </c>
      <c r="C275" s="56" t="s">
        <v>103</v>
      </c>
      <c r="D275" s="57">
        <v>4000000</v>
      </c>
      <c r="E275" s="57">
        <v>4000000</v>
      </c>
      <c r="F275" s="58">
        <v>0</v>
      </c>
      <c r="G275" s="50">
        <f t="shared" si="45"/>
        <v>0</v>
      </c>
      <c r="H275" s="50">
        <f t="shared" si="50"/>
        <v>0</v>
      </c>
      <c r="I275" s="51">
        <f t="shared" si="48"/>
        <v>4000000</v>
      </c>
      <c r="J275" s="51">
        <f t="shared" si="49"/>
        <v>4000000</v>
      </c>
      <c r="K275" s="106"/>
      <c r="L275" s="106"/>
      <c r="M275" s="78"/>
      <c r="N275" s="108"/>
    </row>
    <row r="276" spans="1:14" x14ac:dyDescent="0.25">
      <c r="A276" s="54" t="s">
        <v>251</v>
      </c>
      <c r="B276" s="55" t="s">
        <v>287</v>
      </c>
      <c r="C276" s="56" t="s">
        <v>167</v>
      </c>
      <c r="D276" s="57">
        <v>15400000</v>
      </c>
      <c r="E276" s="57">
        <v>15400000</v>
      </c>
      <c r="F276" s="58">
        <v>0</v>
      </c>
      <c r="G276" s="50">
        <f t="shared" si="45"/>
        <v>0</v>
      </c>
      <c r="H276" s="50">
        <f t="shared" si="50"/>
        <v>0</v>
      </c>
      <c r="I276" s="51">
        <f t="shared" si="48"/>
        <v>15400000</v>
      </c>
      <c r="J276" s="51">
        <f t="shared" si="49"/>
        <v>15400000</v>
      </c>
      <c r="K276" s="106"/>
      <c r="L276" s="106"/>
      <c r="M276" s="78"/>
      <c r="N276" s="108"/>
    </row>
    <row r="277" spans="1:14" x14ac:dyDescent="0.25">
      <c r="A277" s="54" t="s">
        <v>253</v>
      </c>
      <c r="B277" s="55" t="s">
        <v>288</v>
      </c>
      <c r="C277" s="56" t="s">
        <v>169</v>
      </c>
      <c r="D277" s="57">
        <v>9999990</v>
      </c>
      <c r="E277" s="57">
        <v>9999990</v>
      </c>
      <c r="F277" s="58">
        <v>0</v>
      </c>
      <c r="G277" s="50">
        <f t="shared" si="45"/>
        <v>0</v>
      </c>
      <c r="H277" s="50">
        <f t="shared" si="50"/>
        <v>0</v>
      </c>
      <c r="I277" s="51">
        <f t="shared" si="48"/>
        <v>9999990</v>
      </c>
      <c r="J277" s="51">
        <f t="shared" si="49"/>
        <v>9999990</v>
      </c>
      <c r="K277" s="106"/>
      <c r="L277" s="106"/>
      <c r="M277" s="78"/>
      <c r="N277" s="108"/>
    </row>
    <row r="278" spans="1:14" x14ac:dyDescent="0.25">
      <c r="A278" s="54" t="s">
        <v>281</v>
      </c>
      <c r="B278" s="55" t="s">
        <v>225</v>
      </c>
      <c r="C278" s="56" t="s">
        <v>382</v>
      </c>
      <c r="D278" s="57">
        <v>61180000</v>
      </c>
      <c r="E278" s="57">
        <v>2099000</v>
      </c>
      <c r="F278" s="57">
        <v>2099000</v>
      </c>
      <c r="G278" s="50">
        <f t="shared" si="45"/>
        <v>3.4308597580908797</v>
      </c>
      <c r="H278" s="50">
        <f t="shared" si="50"/>
        <v>100</v>
      </c>
      <c r="I278" s="51">
        <f t="shared" si="48"/>
        <v>59081000</v>
      </c>
      <c r="J278" s="51">
        <f t="shared" si="49"/>
        <v>0</v>
      </c>
      <c r="K278" s="106"/>
      <c r="L278" s="106"/>
      <c r="M278" s="78"/>
      <c r="N278" s="108"/>
    </row>
    <row r="279" spans="1:14" x14ac:dyDescent="0.25">
      <c r="A279" s="54" t="s">
        <v>282</v>
      </c>
      <c r="B279" s="55" t="s">
        <v>238</v>
      </c>
      <c r="C279" s="56" t="s">
        <v>68</v>
      </c>
      <c r="D279" s="57">
        <v>3750000</v>
      </c>
      <c r="E279" s="57">
        <v>2100000</v>
      </c>
      <c r="F279" s="57">
        <v>2100000</v>
      </c>
      <c r="G279" s="50">
        <f t="shared" si="45"/>
        <v>56.000000000000007</v>
      </c>
      <c r="H279" s="50">
        <f t="shared" si="50"/>
        <v>100</v>
      </c>
      <c r="I279" s="51">
        <f t="shared" si="48"/>
        <v>1650000</v>
      </c>
      <c r="J279" s="51">
        <f t="shared" si="49"/>
        <v>0</v>
      </c>
      <c r="K279" s="106"/>
      <c r="L279" s="106"/>
      <c r="M279" s="78"/>
      <c r="N279" s="108"/>
    </row>
    <row r="280" spans="1:14" x14ac:dyDescent="0.25">
      <c r="A280" s="70" t="s">
        <v>289</v>
      </c>
      <c r="B280" s="71" t="s">
        <v>226</v>
      </c>
      <c r="C280" s="72" t="s">
        <v>69</v>
      </c>
      <c r="D280" s="73">
        <v>68998000</v>
      </c>
      <c r="E280" s="73">
        <v>68998000</v>
      </c>
      <c r="F280" s="58">
        <v>0</v>
      </c>
      <c r="G280" s="75">
        <f t="shared" si="45"/>
        <v>0</v>
      </c>
      <c r="H280" s="75">
        <f t="shared" si="50"/>
        <v>0</v>
      </c>
      <c r="I280" s="76">
        <f t="shared" si="48"/>
        <v>68998000</v>
      </c>
      <c r="J280" s="51">
        <f>E280-F280</f>
        <v>68998000</v>
      </c>
      <c r="K280" s="156"/>
      <c r="L280" s="156"/>
      <c r="M280" s="79"/>
      <c r="N280" s="108"/>
    </row>
    <row r="281" spans="1:14" x14ac:dyDescent="0.25">
      <c r="A281" s="36">
        <v>38</v>
      </c>
      <c r="B281" s="37" t="s">
        <v>346</v>
      </c>
      <c r="C281" s="38" t="s">
        <v>37</v>
      </c>
      <c r="D281" s="39">
        <f>SUM(D282:D294)</f>
        <v>742777191</v>
      </c>
      <c r="E281" s="39">
        <f>SUM(E282:E294)</f>
        <v>621292409</v>
      </c>
      <c r="F281" s="39">
        <f>SUM(F282:F294)</f>
        <v>374370450</v>
      </c>
      <c r="G281" s="41">
        <f t="shared" si="45"/>
        <v>50.401446697089</v>
      </c>
      <c r="H281" s="41">
        <f t="shared" si="50"/>
        <v>60.256723658118929</v>
      </c>
      <c r="I281" s="39">
        <f>SUM(I282:I294)</f>
        <v>368406741</v>
      </c>
      <c r="J281" s="39">
        <f>SUM(J282:J294)</f>
        <v>246921959</v>
      </c>
      <c r="K281" s="120"/>
      <c r="L281" s="43"/>
      <c r="M281" s="44"/>
      <c r="N281" s="108"/>
    </row>
    <row r="282" spans="1:14" x14ac:dyDescent="0.25">
      <c r="A282" s="54" t="s">
        <v>194</v>
      </c>
      <c r="B282" s="55" t="s">
        <v>195</v>
      </c>
      <c r="C282" s="56" t="s">
        <v>48</v>
      </c>
      <c r="D282" s="57">
        <v>8940750</v>
      </c>
      <c r="E282" s="57">
        <v>1918450</v>
      </c>
      <c r="F282" s="57">
        <v>1918450</v>
      </c>
      <c r="G282" s="50">
        <f t="shared" si="45"/>
        <v>21.457372144395045</v>
      </c>
      <c r="H282" s="50">
        <f t="shared" si="50"/>
        <v>100</v>
      </c>
      <c r="I282" s="51">
        <f t="shared" ref="I282:I294" si="51">D282-F282</f>
        <v>7022300</v>
      </c>
      <c r="J282" s="51">
        <f t="shared" ref="J282:J293" si="52">E282-F282</f>
        <v>0</v>
      </c>
      <c r="K282" s="59"/>
      <c r="L282" s="59"/>
      <c r="M282" s="78"/>
      <c r="N282" s="108"/>
    </row>
    <row r="283" spans="1:14" x14ac:dyDescent="0.25">
      <c r="A283" s="54" t="s">
        <v>196</v>
      </c>
      <c r="B283" s="55" t="s">
        <v>197</v>
      </c>
      <c r="C283" s="56" t="s">
        <v>49</v>
      </c>
      <c r="D283" s="57">
        <v>8001041</v>
      </c>
      <c r="E283" s="57">
        <v>849419</v>
      </c>
      <c r="F283" s="58"/>
      <c r="G283" s="50">
        <f t="shared" si="45"/>
        <v>0</v>
      </c>
      <c r="H283" s="50">
        <f t="shared" si="50"/>
        <v>0</v>
      </c>
      <c r="I283" s="51">
        <f t="shared" si="51"/>
        <v>8001041</v>
      </c>
      <c r="J283" s="51">
        <f t="shared" si="52"/>
        <v>849419</v>
      </c>
      <c r="K283" s="59"/>
      <c r="L283" s="59"/>
      <c r="M283" s="78"/>
      <c r="N283" s="108"/>
    </row>
    <row r="284" spans="1:14" x14ac:dyDescent="0.25">
      <c r="A284" s="54" t="s">
        <v>200</v>
      </c>
      <c r="B284" s="55" t="s">
        <v>235</v>
      </c>
      <c r="C284" s="56" t="s">
        <v>72</v>
      </c>
      <c r="D284" s="57">
        <v>462000</v>
      </c>
      <c r="E284" s="57">
        <v>220000</v>
      </c>
      <c r="F284" s="57">
        <v>220000</v>
      </c>
      <c r="G284" s="50">
        <f t="shared" si="45"/>
        <v>47.619047619047613</v>
      </c>
      <c r="H284" s="50">
        <f t="shared" si="50"/>
        <v>100</v>
      </c>
      <c r="I284" s="51">
        <f t="shared" si="51"/>
        <v>242000</v>
      </c>
      <c r="J284" s="51">
        <f t="shared" si="52"/>
        <v>0</v>
      </c>
      <c r="K284" s="59"/>
      <c r="L284" s="59"/>
      <c r="M284" s="78"/>
      <c r="N284" s="108"/>
    </row>
    <row r="285" spans="1:14" x14ac:dyDescent="0.25">
      <c r="A285" s="54" t="s">
        <v>202</v>
      </c>
      <c r="B285" s="55" t="s">
        <v>237</v>
      </c>
      <c r="C285" s="56" t="s">
        <v>63</v>
      </c>
      <c r="D285" s="57">
        <v>32825000</v>
      </c>
      <c r="E285" s="57">
        <v>18100000</v>
      </c>
      <c r="F285" s="58"/>
      <c r="G285" s="50">
        <f t="shared" si="45"/>
        <v>0</v>
      </c>
      <c r="H285" s="50">
        <f t="shared" si="50"/>
        <v>0</v>
      </c>
      <c r="I285" s="51">
        <f t="shared" si="51"/>
        <v>32825000</v>
      </c>
      <c r="J285" s="51">
        <f t="shared" si="52"/>
        <v>18100000</v>
      </c>
      <c r="K285" s="59"/>
      <c r="L285" s="59"/>
      <c r="M285" s="78"/>
      <c r="N285" s="108"/>
    </row>
    <row r="286" spans="1:14" ht="30" x14ac:dyDescent="0.25">
      <c r="A286" s="54" t="s">
        <v>204</v>
      </c>
      <c r="B286" s="55" t="s">
        <v>222</v>
      </c>
      <c r="C286" s="56" t="s">
        <v>65</v>
      </c>
      <c r="D286" s="57">
        <v>13000000</v>
      </c>
      <c r="E286" s="57">
        <v>12550000</v>
      </c>
      <c r="F286" s="58">
        <v>0</v>
      </c>
      <c r="G286" s="50">
        <f t="shared" si="45"/>
        <v>0</v>
      </c>
      <c r="H286" s="50">
        <f t="shared" si="50"/>
        <v>0</v>
      </c>
      <c r="I286" s="51">
        <f t="shared" si="51"/>
        <v>13000000</v>
      </c>
      <c r="J286" s="51">
        <f t="shared" si="52"/>
        <v>12550000</v>
      </c>
      <c r="K286" s="59"/>
      <c r="L286" s="59"/>
      <c r="M286" s="78"/>
      <c r="N286" s="108"/>
    </row>
    <row r="287" spans="1:14" ht="30" x14ac:dyDescent="0.25">
      <c r="A287" s="54" t="s">
        <v>206</v>
      </c>
      <c r="B287" s="55" t="s">
        <v>267</v>
      </c>
      <c r="C287" s="56" t="s">
        <v>99</v>
      </c>
      <c r="D287" s="57">
        <v>20850000</v>
      </c>
      <c r="E287" s="57">
        <v>6950000</v>
      </c>
      <c r="F287" s="58">
        <v>0</v>
      </c>
      <c r="G287" s="50">
        <f t="shared" si="45"/>
        <v>0</v>
      </c>
      <c r="H287" s="50">
        <f t="shared" si="50"/>
        <v>0</v>
      </c>
      <c r="I287" s="51">
        <f t="shared" si="51"/>
        <v>20850000</v>
      </c>
      <c r="J287" s="51">
        <f t="shared" si="52"/>
        <v>6950000</v>
      </c>
      <c r="K287" s="59"/>
      <c r="L287" s="59"/>
      <c r="M287" s="78"/>
      <c r="N287" s="108"/>
    </row>
    <row r="288" spans="1:14" x14ac:dyDescent="0.25">
      <c r="A288" s="54" t="s">
        <v>208</v>
      </c>
      <c r="B288" s="55" t="s">
        <v>255</v>
      </c>
      <c r="C288" s="56" t="s">
        <v>88</v>
      </c>
      <c r="D288" s="57">
        <v>1000000</v>
      </c>
      <c r="E288" s="57">
        <v>1000000</v>
      </c>
      <c r="F288" s="58">
        <v>0</v>
      </c>
      <c r="G288" s="50">
        <f t="shared" si="45"/>
        <v>0</v>
      </c>
      <c r="H288" s="50">
        <f t="shared" si="50"/>
        <v>0</v>
      </c>
      <c r="I288" s="51">
        <f t="shared" si="51"/>
        <v>1000000</v>
      </c>
      <c r="J288" s="51">
        <f t="shared" si="52"/>
        <v>1000000</v>
      </c>
      <c r="K288" s="59"/>
      <c r="L288" s="59"/>
      <c r="M288" s="78"/>
      <c r="N288" s="108"/>
    </row>
    <row r="289" spans="1:14" x14ac:dyDescent="0.25">
      <c r="A289" s="54" t="s">
        <v>212</v>
      </c>
      <c r="B289" s="55" t="s">
        <v>256</v>
      </c>
      <c r="C289" s="56" t="s">
        <v>89</v>
      </c>
      <c r="D289" s="57">
        <v>2250000</v>
      </c>
      <c r="E289" s="57">
        <v>1500000</v>
      </c>
      <c r="F289" s="58">
        <v>0</v>
      </c>
      <c r="G289" s="50">
        <f t="shared" si="45"/>
        <v>0</v>
      </c>
      <c r="H289" s="50">
        <f t="shared" si="50"/>
        <v>0</v>
      </c>
      <c r="I289" s="51">
        <f t="shared" si="51"/>
        <v>2250000</v>
      </c>
      <c r="J289" s="51">
        <f t="shared" si="52"/>
        <v>1500000</v>
      </c>
      <c r="K289" s="121"/>
      <c r="L289" s="121"/>
      <c r="M289" s="122"/>
      <c r="N289" s="108"/>
    </row>
    <row r="290" spans="1:14" ht="30" x14ac:dyDescent="0.25">
      <c r="A290" s="54" t="s">
        <v>214</v>
      </c>
      <c r="B290" s="55" t="s">
        <v>290</v>
      </c>
      <c r="C290" s="56" t="s">
        <v>374</v>
      </c>
      <c r="D290" s="57">
        <v>22500000</v>
      </c>
      <c r="E290" s="57">
        <v>15954540</v>
      </c>
      <c r="F290" s="58">
        <v>0</v>
      </c>
      <c r="G290" s="50">
        <f t="shared" si="45"/>
        <v>0</v>
      </c>
      <c r="H290" s="50">
        <f t="shared" si="50"/>
        <v>0</v>
      </c>
      <c r="I290" s="51">
        <f t="shared" si="51"/>
        <v>22500000</v>
      </c>
      <c r="J290" s="51">
        <f t="shared" si="52"/>
        <v>15954540</v>
      </c>
      <c r="K290" s="106"/>
      <c r="L290" s="106"/>
      <c r="M290" s="78"/>
      <c r="N290" s="108"/>
    </row>
    <row r="291" spans="1:14" s="103" customFormat="1" x14ac:dyDescent="0.25">
      <c r="A291" s="54" t="s">
        <v>216</v>
      </c>
      <c r="B291" s="55" t="s">
        <v>291</v>
      </c>
      <c r="C291" s="56" t="s">
        <v>109</v>
      </c>
      <c r="D291" s="57">
        <v>210000000</v>
      </c>
      <c r="E291" s="57">
        <v>290000000</v>
      </c>
      <c r="F291" s="58">
        <v>115000000</v>
      </c>
      <c r="G291" s="50">
        <f t="shared" si="45"/>
        <v>54.761904761904766</v>
      </c>
      <c r="H291" s="50">
        <f t="shared" si="50"/>
        <v>39.655172413793103</v>
      </c>
      <c r="I291" s="51">
        <f t="shared" si="51"/>
        <v>95000000</v>
      </c>
      <c r="J291" s="51">
        <f t="shared" si="52"/>
        <v>175000000</v>
      </c>
      <c r="K291" s="59"/>
      <c r="L291" s="59"/>
      <c r="M291" s="78"/>
      <c r="N291" s="104"/>
    </row>
    <row r="292" spans="1:14" x14ac:dyDescent="0.25">
      <c r="A292" s="54" t="s">
        <v>218</v>
      </c>
      <c r="B292" s="55" t="s">
        <v>225</v>
      </c>
      <c r="C292" s="56" t="s">
        <v>74</v>
      </c>
      <c r="D292" s="57">
        <v>62748400</v>
      </c>
      <c r="E292" s="57">
        <v>0</v>
      </c>
      <c r="F292" s="58">
        <v>0</v>
      </c>
      <c r="G292" s="50">
        <f t="shared" si="45"/>
        <v>0</v>
      </c>
      <c r="H292" s="50" t="e">
        <f t="shared" si="50"/>
        <v>#DIV/0!</v>
      </c>
      <c r="I292" s="51">
        <f t="shared" si="51"/>
        <v>62748400</v>
      </c>
      <c r="J292" s="51">
        <f t="shared" si="52"/>
        <v>0</v>
      </c>
      <c r="K292" s="59"/>
      <c r="L292" s="59"/>
      <c r="M292" s="78"/>
      <c r="N292" s="108"/>
    </row>
    <row r="293" spans="1:14" x14ac:dyDescent="0.25">
      <c r="A293" s="54" t="s">
        <v>220</v>
      </c>
      <c r="B293" s="55" t="s">
        <v>238</v>
      </c>
      <c r="C293" s="56" t="s">
        <v>68</v>
      </c>
      <c r="D293" s="57">
        <v>10200000</v>
      </c>
      <c r="E293" s="57">
        <v>2250000</v>
      </c>
      <c r="F293" s="57">
        <v>2250000</v>
      </c>
      <c r="G293" s="50">
        <f t="shared" si="45"/>
        <v>22.058823529411764</v>
      </c>
      <c r="H293" s="50">
        <f t="shared" si="50"/>
        <v>100</v>
      </c>
      <c r="I293" s="51">
        <f t="shared" si="51"/>
        <v>7950000</v>
      </c>
      <c r="J293" s="51">
        <f t="shared" si="52"/>
        <v>0</v>
      </c>
      <c r="K293" s="59"/>
      <c r="L293" s="59"/>
      <c r="M293" s="78"/>
      <c r="N293" s="108"/>
    </row>
    <row r="294" spans="1:14" x14ac:dyDescent="0.25">
      <c r="A294" s="70" t="s">
        <v>251</v>
      </c>
      <c r="B294" s="71" t="s">
        <v>369</v>
      </c>
      <c r="C294" s="72" t="s">
        <v>370</v>
      </c>
      <c r="D294" s="73">
        <v>350000000</v>
      </c>
      <c r="E294" s="73">
        <v>270000000</v>
      </c>
      <c r="F294" s="74">
        <v>254982000</v>
      </c>
      <c r="G294" s="75">
        <f t="shared" si="45"/>
        <v>72.85199999999999</v>
      </c>
      <c r="H294" s="75">
        <f t="shared" si="50"/>
        <v>94.437777777777782</v>
      </c>
      <c r="I294" s="76">
        <f t="shared" si="51"/>
        <v>95018000</v>
      </c>
      <c r="J294" s="51">
        <f>E294-F294</f>
        <v>15018000</v>
      </c>
      <c r="K294" s="77"/>
      <c r="L294" s="77"/>
      <c r="M294" s="79"/>
      <c r="N294" s="108"/>
    </row>
    <row r="295" spans="1:14" x14ac:dyDescent="0.25">
      <c r="A295" s="36">
        <v>39</v>
      </c>
      <c r="B295" s="37" t="s">
        <v>347</v>
      </c>
      <c r="C295" s="38" t="s">
        <v>38</v>
      </c>
      <c r="D295" s="39">
        <f>SUM(D296:D304)</f>
        <v>296957500</v>
      </c>
      <c r="E295" s="39">
        <f>SUM(E296:E304)</f>
        <v>126508840</v>
      </c>
      <c r="F295" s="39">
        <f>SUM(F296:F304)</f>
        <v>39287746</v>
      </c>
      <c r="G295" s="42">
        <f t="shared" si="45"/>
        <v>13.230090501165993</v>
      </c>
      <c r="H295" s="42">
        <f t="shared" si="50"/>
        <v>31.055336528261584</v>
      </c>
      <c r="I295" s="39">
        <f>SUM(I296:I304)</f>
        <v>257669754</v>
      </c>
      <c r="J295" s="39">
        <f>SUM(J296:J304)</f>
        <v>87221094</v>
      </c>
      <c r="K295" s="134"/>
      <c r="L295" s="43"/>
      <c r="M295" s="44"/>
      <c r="N295" s="108"/>
    </row>
    <row r="296" spans="1:14" x14ac:dyDescent="0.25">
      <c r="A296" s="54" t="s">
        <v>194</v>
      </c>
      <c r="B296" s="55" t="s">
        <v>195</v>
      </c>
      <c r="C296" s="56" t="s">
        <v>48</v>
      </c>
      <c r="D296" s="57">
        <v>21756260</v>
      </c>
      <c r="E296" s="57">
        <v>4448100</v>
      </c>
      <c r="F296" s="58">
        <v>1938746</v>
      </c>
      <c r="G296" s="50">
        <f t="shared" si="45"/>
        <v>8.91120992302905</v>
      </c>
      <c r="H296" s="50">
        <f t="shared" si="50"/>
        <v>43.585935567995328</v>
      </c>
      <c r="I296" s="51">
        <f t="shared" ref="I296:I304" si="53">D296-F296</f>
        <v>19817514</v>
      </c>
      <c r="J296" s="51">
        <f t="shared" ref="J296:J303" si="54">E296-F296</f>
        <v>2509354</v>
      </c>
      <c r="K296" s="59"/>
      <c r="L296" s="59"/>
      <c r="M296" s="78"/>
      <c r="N296" s="108"/>
    </row>
    <row r="297" spans="1:14" x14ac:dyDescent="0.25">
      <c r="A297" s="54" t="s">
        <v>196</v>
      </c>
      <c r="B297" s="55" t="s">
        <v>197</v>
      </c>
      <c r="C297" s="56" t="s">
        <v>49</v>
      </c>
      <c r="D297" s="57">
        <v>16689300</v>
      </c>
      <c r="E297" s="57">
        <v>4320740</v>
      </c>
      <c r="F297" s="58">
        <v>1950000</v>
      </c>
      <c r="G297" s="50">
        <f t="shared" si="45"/>
        <v>11.684132947457353</v>
      </c>
      <c r="H297" s="50">
        <f t="shared" si="50"/>
        <v>45.13115808866074</v>
      </c>
      <c r="I297" s="51">
        <f t="shared" si="53"/>
        <v>14739300</v>
      </c>
      <c r="J297" s="51">
        <f t="shared" si="54"/>
        <v>2370740</v>
      </c>
      <c r="K297" s="59"/>
      <c r="L297" s="59"/>
      <c r="M297" s="78"/>
      <c r="N297" s="108"/>
    </row>
    <row r="298" spans="1:14" x14ac:dyDescent="0.25">
      <c r="A298" s="54" t="s">
        <v>200</v>
      </c>
      <c r="B298" s="55" t="s">
        <v>235</v>
      </c>
      <c r="C298" s="56" t="s">
        <v>72</v>
      </c>
      <c r="D298" s="57">
        <v>1100000</v>
      </c>
      <c r="E298" s="57">
        <v>1100000</v>
      </c>
      <c r="F298" s="58">
        <v>550000</v>
      </c>
      <c r="G298" s="50">
        <f t="shared" si="45"/>
        <v>50</v>
      </c>
      <c r="H298" s="50">
        <f t="shared" si="50"/>
        <v>50</v>
      </c>
      <c r="I298" s="51">
        <f t="shared" si="53"/>
        <v>550000</v>
      </c>
      <c r="J298" s="51">
        <f t="shared" si="54"/>
        <v>550000</v>
      </c>
      <c r="K298" s="59"/>
      <c r="L298" s="59"/>
      <c r="M298" s="78"/>
      <c r="N298" s="108"/>
    </row>
    <row r="299" spans="1:14" x14ac:dyDescent="0.25">
      <c r="A299" s="54" t="s">
        <v>202</v>
      </c>
      <c r="B299" s="55" t="s">
        <v>237</v>
      </c>
      <c r="C299" s="56" t="s">
        <v>63</v>
      </c>
      <c r="D299" s="57">
        <v>55500000</v>
      </c>
      <c r="E299" s="57">
        <v>37000000</v>
      </c>
      <c r="F299" s="58">
        <v>759000</v>
      </c>
      <c r="G299" s="50">
        <f t="shared" si="45"/>
        <v>1.3675675675675676</v>
      </c>
      <c r="H299" s="50">
        <f t="shared" si="50"/>
        <v>2.0513513513513515</v>
      </c>
      <c r="I299" s="51">
        <f t="shared" si="53"/>
        <v>54741000</v>
      </c>
      <c r="J299" s="51">
        <f t="shared" si="54"/>
        <v>36241000</v>
      </c>
      <c r="K299" s="59"/>
      <c r="L299" s="59"/>
      <c r="M299" s="78"/>
      <c r="N299" s="108"/>
    </row>
    <row r="300" spans="1:14" x14ac:dyDescent="0.25">
      <c r="A300" s="54" t="s">
        <v>204</v>
      </c>
      <c r="B300" s="55" t="s">
        <v>231</v>
      </c>
      <c r="C300" s="56" t="s">
        <v>64</v>
      </c>
      <c r="D300" s="57">
        <v>1650000</v>
      </c>
      <c r="E300" s="57">
        <v>1100000</v>
      </c>
      <c r="F300" s="58">
        <v>0</v>
      </c>
      <c r="G300" s="50">
        <f t="shared" si="45"/>
        <v>0</v>
      </c>
      <c r="H300" s="50">
        <f t="shared" si="50"/>
        <v>0</v>
      </c>
      <c r="I300" s="51">
        <f t="shared" si="53"/>
        <v>1650000</v>
      </c>
      <c r="J300" s="51">
        <f t="shared" si="54"/>
        <v>1100000</v>
      </c>
      <c r="K300" s="59"/>
      <c r="L300" s="59"/>
      <c r="M300" s="78"/>
      <c r="N300" s="108"/>
    </row>
    <row r="301" spans="1:14" ht="30" x14ac:dyDescent="0.25">
      <c r="A301" s="54" t="s">
        <v>206</v>
      </c>
      <c r="B301" s="55" t="s">
        <v>222</v>
      </c>
      <c r="C301" s="56" t="s">
        <v>65</v>
      </c>
      <c r="D301" s="57">
        <v>115850000</v>
      </c>
      <c r="E301" s="57">
        <v>59900000</v>
      </c>
      <c r="F301" s="58">
        <v>16950000</v>
      </c>
      <c r="G301" s="50">
        <f t="shared" si="45"/>
        <v>14.630988347000432</v>
      </c>
      <c r="H301" s="50">
        <f t="shared" si="50"/>
        <v>28.297161936560933</v>
      </c>
      <c r="I301" s="51">
        <f t="shared" si="53"/>
        <v>98900000</v>
      </c>
      <c r="J301" s="51">
        <f t="shared" si="54"/>
        <v>42950000</v>
      </c>
      <c r="K301" s="59"/>
      <c r="L301" s="59"/>
      <c r="M301" s="78"/>
      <c r="N301" s="108"/>
    </row>
    <row r="302" spans="1:14" x14ac:dyDescent="0.25">
      <c r="A302" s="54" t="s">
        <v>208</v>
      </c>
      <c r="B302" s="55" t="s">
        <v>256</v>
      </c>
      <c r="C302" s="56" t="s">
        <v>89</v>
      </c>
      <c r="D302" s="57">
        <v>1500000</v>
      </c>
      <c r="E302" s="57">
        <v>1500000</v>
      </c>
      <c r="F302" s="58">
        <v>0</v>
      </c>
      <c r="G302" s="50">
        <f t="shared" si="45"/>
        <v>0</v>
      </c>
      <c r="H302" s="50">
        <f t="shared" si="50"/>
        <v>0</v>
      </c>
      <c r="I302" s="51">
        <f t="shared" si="53"/>
        <v>1500000</v>
      </c>
      <c r="J302" s="51">
        <f t="shared" si="54"/>
        <v>1500000</v>
      </c>
      <c r="K302" s="59"/>
      <c r="L302" s="59"/>
      <c r="M302" s="78"/>
      <c r="N302" s="108"/>
    </row>
    <row r="303" spans="1:14" x14ac:dyDescent="0.25">
      <c r="A303" s="54" t="s">
        <v>210</v>
      </c>
      <c r="B303" s="55" t="s">
        <v>225</v>
      </c>
      <c r="C303" s="56" t="s">
        <v>74</v>
      </c>
      <c r="D303" s="57">
        <v>67911940</v>
      </c>
      <c r="E303" s="57">
        <v>16390000</v>
      </c>
      <c r="F303" s="57">
        <v>16390000</v>
      </c>
      <c r="G303" s="50">
        <f t="shared" si="45"/>
        <v>24.134194958942416</v>
      </c>
      <c r="H303" s="50">
        <f t="shared" si="50"/>
        <v>100</v>
      </c>
      <c r="I303" s="51">
        <f t="shared" si="53"/>
        <v>51521940</v>
      </c>
      <c r="J303" s="51">
        <f t="shared" si="54"/>
        <v>0</v>
      </c>
      <c r="K303" s="59"/>
      <c r="L303" s="59"/>
      <c r="M303" s="78"/>
      <c r="N303" s="108"/>
    </row>
    <row r="304" spans="1:14" x14ac:dyDescent="0.25">
      <c r="A304" s="70" t="s">
        <v>212</v>
      </c>
      <c r="B304" s="71" t="s">
        <v>238</v>
      </c>
      <c r="C304" s="72" t="s">
        <v>68</v>
      </c>
      <c r="D304" s="73">
        <v>15000000</v>
      </c>
      <c r="E304" s="57">
        <v>750000</v>
      </c>
      <c r="F304" s="58">
        <v>750000</v>
      </c>
      <c r="G304" s="75">
        <f t="shared" si="45"/>
        <v>5</v>
      </c>
      <c r="H304" s="75">
        <f t="shared" si="50"/>
        <v>100</v>
      </c>
      <c r="I304" s="76">
        <f t="shared" si="53"/>
        <v>14250000</v>
      </c>
      <c r="J304" s="51">
        <f>E304-F304</f>
        <v>0</v>
      </c>
      <c r="K304" s="77"/>
      <c r="L304" s="77"/>
      <c r="M304" s="79"/>
      <c r="N304" s="108"/>
    </row>
    <row r="305" spans="1:14" x14ac:dyDescent="0.25">
      <c r="A305" s="36">
        <v>40</v>
      </c>
      <c r="B305" s="37" t="s">
        <v>348</v>
      </c>
      <c r="C305" s="38" t="s">
        <v>39</v>
      </c>
      <c r="D305" s="39">
        <f>SUM(D306:D315)</f>
        <v>54879700</v>
      </c>
      <c r="E305" s="39">
        <f>SUM(E306:E315)</f>
        <v>31707530</v>
      </c>
      <c r="F305" s="39">
        <f>SUM(F306:F315)</f>
        <v>1542530</v>
      </c>
      <c r="G305" s="42">
        <f t="shared" si="45"/>
        <v>2.8107478721640242</v>
      </c>
      <c r="H305" s="42">
        <f t="shared" si="50"/>
        <v>4.8648696382215837</v>
      </c>
      <c r="I305" s="39">
        <f>SUM(I306:I315)</f>
        <v>53337170</v>
      </c>
      <c r="J305" s="39">
        <f>SUM(J306:J315)</f>
        <v>30165000</v>
      </c>
      <c r="K305" s="157"/>
      <c r="L305" s="43"/>
      <c r="M305" s="44"/>
      <c r="N305" s="108"/>
    </row>
    <row r="306" spans="1:14" x14ac:dyDescent="0.25">
      <c r="A306" s="54" t="s">
        <v>194</v>
      </c>
      <c r="B306" s="55" t="s">
        <v>195</v>
      </c>
      <c r="C306" s="56" t="s">
        <v>48</v>
      </c>
      <c r="D306" s="57">
        <v>2286650</v>
      </c>
      <c r="E306" s="57">
        <v>462530</v>
      </c>
      <c r="F306" s="58">
        <v>462530</v>
      </c>
      <c r="G306" s="50">
        <f t="shared" si="45"/>
        <v>20.227406905298142</v>
      </c>
      <c r="H306" s="50">
        <f t="shared" si="50"/>
        <v>100</v>
      </c>
      <c r="I306" s="51">
        <f t="shared" ref="I306:I315" si="55">D306-F306</f>
        <v>1824120</v>
      </c>
      <c r="J306" s="51">
        <f t="shared" ref="J306:J314" si="56">E306-F306</f>
        <v>0</v>
      </c>
      <c r="K306" s="59"/>
      <c r="L306" s="59"/>
      <c r="M306" s="78"/>
      <c r="N306" s="108"/>
    </row>
    <row r="307" spans="1:14" x14ac:dyDescent="0.25">
      <c r="A307" s="54" t="s">
        <v>196</v>
      </c>
      <c r="B307" s="55" t="s">
        <v>197</v>
      </c>
      <c r="C307" s="56" t="s">
        <v>49</v>
      </c>
      <c r="D307" s="57">
        <v>1113030</v>
      </c>
      <c r="E307" s="57">
        <v>330000</v>
      </c>
      <c r="F307" s="58">
        <v>330000</v>
      </c>
      <c r="G307" s="50">
        <f t="shared" si="45"/>
        <v>29.648796528395462</v>
      </c>
      <c r="H307" s="50">
        <f t="shared" si="50"/>
        <v>100</v>
      </c>
      <c r="I307" s="51">
        <f t="shared" si="55"/>
        <v>783030</v>
      </c>
      <c r="J307" s="51">
        <f t="shared" si="56"/>
        <v>0</v>
      </c>
      <c r="K307" s="59"/>
      <c r="L307" s="59"/>
      <c r="M307" s="78"/>
      <c r="N307" s="108"/>
    </row>
    <row r="308" spans="1:14" x14ac:dyDescent="0.25">
      <c r="A308" s="54" t="s">
        <v>200</v>
      </c>
      <c r="B308" s="55" t="s">
        <v>237</v>
      </c>
      <c r="C308" s="56" t="s">
        <v>63</v>
      </c>
      <c r="D308" s="57">
        <v>25680000</v>
      </c>
      <c r="E308" s="57">
        <v>13575000</v>
      </c>
      <c r="F308" s="58">
        <v>0</v>
      </c>
      <c r="G308" s="50">
        <f t="shared" ref="G308:G356" si="57">F308/D308*100</f>
        <v>0</v>
      </c>
      <c r="H308" s="50">
        <f t="shared" si="50"/>
        <v>0</v>
      </c>
      <c r="I308" s="51">
        <f t="shared" si="55"/>
        <v>25680000</v>
      </c>
      <c r="J308" s="51">
        <f t="shared" si="56"/>
        <v>13575000</v>
      </c>
      <c r="K308" s="59"/>
      <c r="L308" s="59"/>
      <c r="M308" s="78"/>
      <c r="N308" s="108"/>
    </row>
    <row r="309" spans="1:14" x14ac:dyDescent="0.25">
      <c r="A309" s="54" t="s">
        <v>202</v>
      </c>
      <c r="B309" s="55" t="s">
        <v>231</v>
      </c>
      <c r="C309" s="56" t="s">
        <v>64</v>
      </c>
      <c r="D309" s="57">
        <v>1650000</v>
      </c>
      <c r="E309" s="57">
        <v>1100000</v>
      </c>
      <c r="F309" s="58">
        <v>0</v>
      </c>
      <c r="G309" s="50">
        <f t="shared" si="57"/>
        <v>0</v>
      </c>
      <c r="H309" s="50">
        <f t="shared" si="50"/>
        <v>0</v>
      </c>
      <c r="I309" s="51">
        <f t="shared" si="55"/>
        <v>1650000</v>
      </c>
      <c r="J309" s="51">
        <f t="shared" si="56"/>
        <v>1100000</v>
      </c>
      <c r="K309" s="59"/>
      <c r="L309" s="59"/>
      <c r="M309" s="78"/>
      <c r="N309" s="108"/>
    </row>
    <row r="310" spans="1:14" ht="30" x14ac:dyDescent="0.25">
      <c r="A310" s="54" t="s">
        <v>204</v>
      </c>
      <c r="B310" s="55" t="s">
        <v>222</v>
      </c>
      <c r="C310" s="56" t="s">
        <v>65</v>
      </c>
      <c r="D310" s="57">
        <v>15300000</v>
      </c>
      <c r="E310" s="57">
        <v>9300000</v>
      </c>
      <c r="F310" s="58">
        <v>0</v>
      </c>
      <c r="G310" s="50">
        <f t="shared" si="57"/>
        <v>0</v>
      </c>
      <c r="H310" s="50">
        <f t="shared" si="50"/>
        <v>0</v>
      </c>
      <c r="I310" s="51">
        <f t="shared" si="55"/>
        <v>15300000</v>
      </c>
      <c r="J310" s="51">
        <f t="shared" si="56"/>
        <v>9300000</v>
      </c>
      <c r="K310" s="59"/>
      <c r="L310" s="59"/>
      <c r="M310" s="78"/>
      <c r="N310" s="108"/>
    </row>
    <row r="311" spans="1:14" x14ac:dyDescent="0.25">
      <c r="A311" s="54" t="s">
        <v>206</v>
      </c>
      <c r="B311" s="55" t="s">
        <v>270</v>
      </c>
      <c r="C311" s="56" t="s">
        <v>102</v>
      </c>
      <c r="D311" s="57">
        <v>4000000</v>
      </c>
      <c r="E311" s="57">
        <v>4000000</v>
      </c>
      <c r="F311" s="58">
        <v>0</v>
      </c>
      <c r="G311" s="50">
        <f t="shared" si="57"/>
        <v>0</v>
      </c>
      <c r="H311" s="50">
        <f t="shared" si="50"/>
        <v>0</v>
      </c>
      <c r="I311" s="51">
        <f t="shared" si="55"/>
        <v>4000000</v>
      </c>
      <c r="J311" s="51">
        <f t="shared" si="56"/>
        <v>4000000</v>
      </c>
      <c r="K311" s="59"/>
      <c r="L311" s="59"/>
      <c r="M311" s="78"/>
      <c r="N311" s="108"/>
    </row>
    <row r="312" spans="1:14" x14ac:dyDescent="0.25">
      <c r="A312" s="54" t="s">
        <v>208</v>
      </c>
      <c r="B312" s="55" t="s">
        <v>272</v>
      </c>
      <c r="C312" s="56" t="s">
        <v>157</v>
      </c>
      <c r="D312" s="57">
        <v>300000</v>
      </c>
      <c r="E312" s="57">
        <v>300000</v>
      </c>
      <c r="F312" s="58">
        <v>0</v>
      </c>
      <c r="G312" s="50">
        <f t="shared" si="57"/>
        <v>0</v>
      </c>
      <c r="H312" s="50">
        <f t="shared" si="50"/>
        <v>0</v>
      </c>
      <c r="I312" s="51">
        <f t="shared" si="55"/>
        <v>300000</v>
      </c>
      <c r="J312" s="51">
        <f t="shared" si="56"/>
        <v>300000</v>
      </c>
      <c r="K312" s="59"/>
      <c r="L312" s="59"/>
      <c r="M312" s="78"/>
      <c r="N312" s="108"/>
    </row>
    <row r="313" spans="1:14" x14ac:dyDescent="0.25">
      <c r="A313" s="54" t="s">
        <v>210</v>
      </c>
      <c r="B313" s="55" t="s">
        <v>256</v>
      </c>
      <c r="C313" s="56" t="s">
        <v>89</v>
      </c>
      <c r="D313" s="57">
        <v>750000</v>
      </c>
      <c r="E313" s="57">
        <v>1050000</v>
      </c>
      <c r="F313" s="58">
        <v>0</v>
      </c>
      <c r="G313" s="50">
        <f t="shared" si="57"/>
        <v>0</v>
      </c>
      <c r="H313" s="50">
        <f t="shared" si="50"/>
        <v>0</v>
      </c>
      <c r="I313" s="51">
        <f t="shared" si="55"/>
        <v>750000</v>
      </c>
      <c r="J313" s="51">
        <f t="shared" si="56"/>
        <v>1050000</v>
      </c>
      <c r="K313" s="59"/>
      <c r="L313" s="59"/>
      <c r="M313" s="78"/>
      <c r="N313" s="108"/>
    </row>
    <row r="314" spans="1:14" x14ac:dyDescent="0.25">
      <c r="A314" s="54" t="s">
        <v>212</v>
      </c>
      <c r="B314" s="55" t="s">
        <v>225</v>
      </c>
      <c r="C314" s="56" t="s">
        <v>74</v>
      </c>
      <c r="D314" s="57">
        <v>1250020</v>
      </c>
      <c r="E314" s="57">
        <v>840000</v>
      </c>
      <c r="F314" s="58">
        <v>0</v>
      </c>
      <c r="G314" s="50">
        <f t="shared" si="57"/>
        <v>0</v>
      </c>
      <c r="H314" s="50">
        <f t="shared" si="50"/>
        <v>0</v>
      </c>
      <c r="I314" s="51">
        <f t="shared" si="55"/>
        <v>1250020</v>
      </c>
      <c r="J314" s="51">
        <f t="shared" si="56"/>
        <v>840000</v>
      </c>
      <c r="K314" s="59"/>
      <c r="L314" s="59"/>
      <c r="M314" s="78"/>
      <c r="N314" s="108"/>
    </row>
    <row r="315" spans="1:14" x14ac:dyDescent="0.25">
      <c r="A315" s="135" t="s">
        <v>214</v>
      </c>
      <c r="B315" s="136" t="s">
        <v>238</v>
      </c>
      <c r="C315" s="137" t="s">
        <v>68</v>
      </c>
      <c r="D315" s="138">
        <v>2550000</v>
      </c>
      <c r="E315" s="138">
        <v>750000</v>
      </c>
      <c r="F315" s="138">
        <v>750000</v>
      </c>
      <c r="G315" s="139">
        <f t="shared" si="57"/>
        <v>29.411764705882355</v>
      </c>
      <c r="H315" s="139">
        <f t="shared" si="50"/>
        <v>100</v>
      </c>
      <c r="I315" s="140">
        <f t="shared" si="55"/>
        <v>1800000</v>
      </c>
      <c r="J315" s="51">
        <f>E315-F315</f>
        <v>0</v>
      </c>
      <c r="K315" s="141"/>
      <c r="L315" s="141"/>
      <c r="M315" s="142"/>
      <c r="N315" s="108"/>
    </row>
    <row r="316" spans="1:14" x14ac:dyDescent="0.25">
      <c r="A316" s="123" t="s">
        <v>120</v>
      </c>
      <c r="B316" s="124" t="s">
        <v>145</v>
      </c>
      <c r="C316" s="125" t="s">
        <v>187</v>
      </c>
      <c r="D316" s="126">
        <f>D317+D326+D341+D353+D363</f>
        <v>1919748200</v>
      </c>
      <c r="E316" s="126">
        <f>E317+E326+E341+E353+E363</f>
        <v>1118847260</v>
      </c>
      <c r="F316" s="126">
        <f>F317+F326+F341+F353+F363</f>
        <v>81022000</v>
      </c>
      <c r="G316" s="128">
        <f t="shared" si="57"/>
        <v>4.2204493276774526</v>
      </c>
      <c r="H316" s="128">
        <f t="shared" si="50"/>
        <v>7.2415603895745333</v>
      </c>
      <c r="I316" s="126">
        <f>I317+I326+I341+I353+I363</f>
        <v>1838726200</v>
      </c>
      <c r="J316" s="126">
        <f>J317+J326+J341+J353+J363</f>
        <v>1037825260</v>
      </c>
      <c r="K316" s="158"/>
      <c r="L316" s="158"/>
      <c r="M316" s="131"/>
      <c r="N316" s="108"/>
    </row>
    <row r="317" spans="1:14" x14ac:dyDescent="0.25">
      <c r="A317" s="109">
        <v>41</v>
      </c>
      <c r="B317" s="110" t="s">
        <v>349</v>
      </c>
      <c r="C317" s="111" t="s">
        <v>40</v>
      </c>
      <c r="D317" s="112">
        <f>SUM(D318:D325)</f>
        <v>206887270</v>
      </c>
      <c r="E317" s="112">
        <f>SUM(E318:E325)</f>
        <v>142551940</v>
      </c>
      <c r="F317" s="112">
        <f>SUM(F318:F325)</f>
        <v>13130000</v>
      </c>
      <c r="G317" s="113">
        <f t="shared" si="57"/>
        <v>6.34645137905295</v>
      </c>
      <c r="H317" s="113">
        <f t="shared" si="50"/>
        <v>9.2106778764287611</v>
      </c>
      <c r="I317" s="112">
        <f>SUM(I318:I325)</f>
        <v>193757270</v>
      </c>
      <c r="J317" s="112">
        <f>SUM(J318:J325)</f>
        <v>129421940</v>
      </c>
      <c r="K317" s="132"/>
      <c r="L317" s="43"/>
      <c r="M317" s="116"/>
      <c r="N317" s="108"/>
    </row>
    <row r="318" spans="1:14" x14ac:dyDescent="0.25">
      <c r="A318" s="54" t="s">
        <v>194</v>
      </c>
      <c r="B318" s="55" t="s">
        <v>195</v>
      </c>
      <c r="C318" s="56" t="s">
        <v>48</v>
      </c>
      <c r="D318" s="107">
        <v>16974050</v>
      </c>
      <c r="E318" s="107">
        <v>4301940</v>
      </c>
      <c r="F318" s="58">
        <v>255000</v>
      </c>
      <c r="G318" s="50">
        <f t="shared" si="57"/>
        <v>1.5022932063944667</v>
      </c>
      <c r="H318" s="50">
        <f t="shared" si="50"/>
        <v>5.9275582644109406</v>
      </c>
      <c r="I318" s="51">
        <f t="shared" ref="I318:I325" si="58">D318-F318</f>
        <v>16719050</v>
      </c>
      <c r="J318" s="51">
        <f t="shared" ref="J318:J324" si="59">E318-F318</f>
        <v>4046940</v>
      </c>
      <c r="K318" s="59"/>
      <c r="L318" s="59"/>
      <c r="M318" s="78"/>
      <c r="N318" s="108"/>
    </row>
    <row r="319" spans="1:14" x14ac:dyDescent="0.25">
      <c r="A319" s="54" t="s">
        <v>196</v>
      </c>
      <c r="B319" s="55" t="s">
        <v>197</v>
      </c>
      <c r="C319" s="56" t="s">
        <v>49</v>
      </c>
      <c r="D319" s="107">
        <v>4800000</v>
      </c>
      <c r="E319" s="107">
        <v>4800000</v>
      </c>
      <c r="F319" s="58">
        <v>0</v>
      </c>
      <c r="G319" s="50">
        <f t="shared" si="57"/>
        <v>0</v>
      </c>
      <c r="H319" s="50">
        <f t="shared" si="50"/>
        <v>0</v>
      </c>
      <c r="I319" s="51">
        <f t="shared" si="58"/>
        <v>4800000</v>
      </c>
      <c r="J319" s="51">
        <f t="shared" si="59"/>
        <v>4800000</v>
      </c>
      <c r="K319" s="59"/>
      <c r="L319" s="59"/>
      <c r="M319" s="78"/>
      <c r="N319" s="108"/>
    </row>
    <row r="320" spans="1:14" x14ac:dyDescent="0.25">
      <c r="A320" s="54" t="s">
        <v>200</v>
      </c>
      <c r="B320" s="55" t="s">
        <v>235</v>
      </c>
      <c r="C320" s="56" t="s">
        <v>72</v>
      </c>
      <c r="D320" s="107">
        <v>2750000</v>
      </c>
      <c r="E320" s="107">
        <v>2750000</v>
      </c>
      <c r="F320" s="58">
        <v>0</v>
      </c>
      <c r="G320" s="50">
        <f t="shared" si="57"/>
        <v>0</v>
      </c>
      <c r="H320" s="50">
        <f t="shared" si="50"/>
        <v>0</v>
      </c>
      <c r="I320" s="51">
        <f t="shared" si="58"/>
        <v>2750000</v>
      </c>
      <c r="J320" s="51">
        <f t="shared" si="59"/>
        <v>2750000</v>
      </c>
      <c r="K320" s="59"/>
      <c r="L320" s="59"/>
      <c r="M320" s="78"/>
      <c r="N320" s="108"/>
    </row>
    <row r="321" spans="1:14" x14ac:dyDescent="0.25">
      <c r="A321" s="54" t="s">
        <v>202</v>
      </c>
      <c r="B321" s="55" t="s">
        <v>237</v>
      </c>
      <c r="C321" s="56" t="s">
        <v>63</v>
      </c>
      <c r="D321" s="107">
        <v>78200000</v>
      </c>
      <c r="E321" s="107">
        <v>65700000</v>
      </c>
      <c r="F321" s="58">
        <v>8625000</v>
      </c>
      <c r="G321" s="50">
        <f t="shared" si="57"/>
        <v>11.029411764705882</v>
      </c>
      <c r="H321" s="50">
        <f t="shared" si="50"/>
        <v>13.12785388127854</v>
      </c>
      <c r="I321" s="51">
        <f t="shared" si="58"/>
        <v>69575000</v>
      </c>
      <c r="J321" s="51">
        <f t="shared" si="59"/>
        <v>57075000</v>
      </c>
      <c r="K321" s="59"/>
      <c r="L321" s="59"/>
      <c r="M321" s="78"/>
      <c r="N321" s="108"/>
    </row>
    <row r="322" spans="1:14" ht="30" x14ac:dyDescent="0.25">
      <c r="A322" s="54" t="s">
        <v>204</v>
      </c>
      <c r="B322" s="55" t="s">
        <v>222</v>
      </c>
      <c r="C322" s="56" t="s">
        <v>65</v>
      </c>
      <c r="D322" s="107">
        <v>50000000</v>
      </c>
      <c r="E322" s="107">
        <v>39500000</v>
      </c>
      <c r="F322" s="58">
        <v>4250000</v>
      </c>
      <c r="G322" s="50">
        <f t="shared" si="57"/>
        <v>8.5</v>
      </c>
      <c r="H322" s="50">
        <f t="shared" si="50"/>
        <v>10.759493670886076</v>
      </c>
      <c r="I322" s="51">
        <f t="shared" si="58"/>
        <v>45750000</v>
      </c>
      <c r="J322" s="51">
        <f t="shared" si="59"/>
        <v>35250000</v>
      </c>
      <c r="K322" s="59"/>
      <c r="L322" s="59"/>
      <c r="M322" s="78"/>
      <c r="N322" s="108"/>
    </row>
    <row r="323" spans="1:14" ht="30" x14ac:dyDescent="0.25">
      <c r="A323" s="54" t="s">
        <v>206</v>
      </c>
      <c r="B323" s="55" t="s">
        <v>267</v>
      </c>
      <c r="C323" s="56" t="s">
        <v>99</v>
      </c>
      <c r="D323" s="107">
        <v>25500000</v>
      </c>
      <c r="E323" s="107">
        <v>25500000</v>
      </c>
      <c r="F323" s="58">
        <v>0</v>
      </c>
      <c r="G323" s="50">
        <f t="shared" si="57"/>
        <v>0</v>
      </c>
      <c r="H323" s="50">
        <f t="shared" si="50"/>
        <v>0</v>
      </c>
      <c r="I323" s="51">
        <f t="shared" si="58"/>
        <v>25500000</v>
      </c>
      <c r="J323" s="51">
        <f t="shared" si="59"/>
        <v>25500000</v>
      </c>
      <c r="K323" s="121"/>
      <c r="L323" s="121"/>
      <c r="M323" s="122"/>
      <c r="N323" s="108"/>
    </row>
    <row r="324" spans="1:14" x14ac:dyDescent="0.25">
      <c r="A324" s="54" t="s">
        <v>208</v>
      </c>
      <c r="B324" s="55" t="s">
        <v>225</v>
      </c>
      <c r="C324" s="56" t="s">
        <v>74</v>
      </c>
      <c r="D324" s="107">
        <v>25138220</v>
      </c>
      <c r="E324" s="107">
        <v>0</v>
      </c>
      <c r="F324" s="58">
        <v>0</v>
      </c>
      <c r="G324" s="50">
        <f t="shared" si="57"/>
        <v>0</v>
      </c>
      <c r="H324" s="50">
        <v>0</v>
      </c>
      <c r="I324" s="51">
        <f t="shared" si="58"/>
        <v>25138220</v>
      </c>
      <c r="J324" s="51">
        <f t="shared" si="59"/>
        <v>0</v>
      </c>
      <c r="K324" s="59"/>
      <c r="L324" s="59"/>
      <c r="M324" s="78"/>
      <c r="N324" s="108"/>
    </row>
    <row r="325" spans="1:14" x14ac:dyDescent="0.25">
      <c r="A325" s="70" t="s">
        <v>210</v>
      </c>
      <c r="B325" s="71" t="s">
        <v>238</v>
      </c>
      <c r="C325" s="72" t="s">
        <v>68</v>
      </c>
      <c r="D325" s="159">
        <v>3525000</v>
      </c>
      <c r="E325" s="159">
        <v>0</v>
      </c>
      <c r="F325" s="90">
        <v>0</v>
      </c>
      <c r="G325" s="75">
        <f t="shared" si="57"/>
        <v>0</v>
      </c>
      <c r="H325" s="75">
        <v>0</v>
      </c>
      <c r="I325" s="76">
        <f t="shared" si="58"/>
        <v>3525000</v>
      </c>
      <c r="J325" s="51">
        <f>E325-F325</f>
        <v>0</v>
      </c>
      <c r="K325" s="77"/>
      <c r="L325" s="77"/>
      <c r="M325" s="79"/>
      <c r="N325" s="108"/>
    </row>
    <row r="326" spans="1:14" x14ac:dyDescent="0.25">
      <c r="A326" s="36">
        <v>42</v>
      </c>
      <c r="B326" s="37" t="s">
        <v>350</v>
      </c>
      <c r="C326" s="38" t="s">
        <v>188</v>
      </c>
      <c r="D326" s="39">
        <f>SUM(D327:D340)</f>
        <v>1091979710</v>
      </c>
      <c r="E326" s="39">
        <f>SUM(E327:E340)</f>
        <v>631650620</v>
      </c>
      <c r="F326" s="39">
        <f>SUM(F327:F340)</f>
        <v>33330000</v>
      </c>
      <c r="G326" s="42">
        <f t="shared" si="57"/>
        <v>3.052254514875556</v>
      </c>
      <c r="H326" s="42">
        <f t="shared" si="50"/>
        <v>5.2766511968277658</v>
      </c>
      <c r="I326" s="39">
        <f>SUM(I327:I340)</f>
        <v>1058649710</v>
      </c>
      <c r="J326" s="39">
        <f>SUM(J327:J340)</f>
        <v>598320620</v>
      </c>
      <c r="K326" s="134"/>
      <c r="L326" s="43"/>
      <c r="M326" s="44"/>
      <c r="N326" s="108"/>
    </row>
    <row r="327" spans="1:14" x14ac:dyDescent="0.25">
      <c r="A327" s="54" t="s">
        <v>194</v>
      </c>
      <c r="B327" s="55" t="s">
        <v>195</v>
      </c>
      <c r="C327" s="56" t="s">
        <v>48</v>
      </c>
      <c r="D327" s="107">
        <v>15762940</v>
      </c>
      <c r="E327" s="107">
        <v>5022630</v>
      </c>
      <c r="F327" s="58">
        <v>0</v>
      </c>
      <c r="G327" s="50">
        <f t="shared" si="57"/>
        <v>0</v>
      </c>
      <c r="H327" s="50">
        <f t="shared" si="50"/>
        <v>0</v>
      </c>
      <c r="I327" s="51">
        <f t="shared" ref="I327:I339" si="60">D327-F327</f>
        <v>15762940</v>
      </c>
      <c r="J327" s="51">
        <f t="shared" ref="J327:J339" si="61">E327-F327</f>
        <v>5022630</v>
      </c>
      <c r="K327" s="59"/>
      <c r="L327" s="59"/>
      <c r="M327" s="78"/>
      <c r="N327" s="108"/>
    </row>
    <row r="328" spans="1:14" x14ac:dyDescent="0.25">
      <c r="A328" s="54" t="s">
        <v>196</v>
      </c>
      <c r="B328" s="55" t="s">
        <v>197</v>
      </c>
      <c r="C328" s="56" t="s">
        <v>49</v>
      </c>
      <c r="D328" s="107">
        <v>120810710</v>
      </c>
      <c r="E328" s="107">
        <v>21905310</v>
      </c>
      <c r="F328" s="58">
        <v>6925000</v>
      </c>
      <c r="G328" s="50">
        <f t="shared" si="57"/>
        <v>5.7321076914455684</v>
      </c>
      <c r="H328" s="50">
        <f t="shared" si="50"/>
        <v>31.613339414050749</v>
      </c>
      <c r="I328" s="51">
        <f t="shared" si="60"/>
        <v>113885710</v>
      </c>
      <c r="J328" s="51">
        <f t="shared" si="61"/>
        <v>14980310</v>
      </c>
      <c r="K328" s="59"/>
      <c r="L328" s="59"/>
      <c r="M328" s="78"/>
      <c r="N328" s="108"/>
    </row>
    <row r="329" spans="1:14" x14ac:dyDescent="0.25">
      <c r="A329" s="54" t="s">
        <v>200</v>
      </c>
      <c r="B329" s="55" t="s">
        <v>235</v>
      </c>
      <c r="C329" s="56" t="s">
        <v>72</v>
      </c>
      <c r="D329" s="107">
        <v>2750000</v>
      </c>
      <c r="E329" s="107">
        <v>2750000</v>
      </c>
      <c r="F329" s="58">
        <v>0</v>
      </c>
      <c r="G329" s="50">
        <f t="shared" si="57"/>
        <v>0</v>
      </c>
      <c r="H329" s="50">
        <f t="shared" si="50"/>
        <v>0</v>
      </c>
      <c r="I329" s="51">
        <f t="shared" si="60"/>
        <v>2750000</v>
      </c>
      <c r="J329" s="51">
        <f t="shared" si="61"/>
        <v>2750000</v>
      </c>
      <c r="K329" s="59"/>
      <c r="L329" s="59"/>
      <c r="M329" s="78"/>
      <c r="N329" s="108"/>
    </row>
    <row r="330" spans="1:14" x14ac:dyDescent="0.25">
      <c r="A330" s="54" t="s">
        <v>202</v>
      </c>
      <c r="B330" s="55" t="s">
        <v>237</v>
      </c>
      <c r="C330" s="56" t="s">
        <v>63</v>
      </c>
      <c r="D330" s="107">
        <v>172475000</v>
      </c>
      <c r="E330" s="107">
        <v>137300000</v>
      </c>
      <c r="F330" s="58">
        <v>17105000</v>
      </c>
      <c r="G330" s="50">
        <f t="shared" si="57"/>
        <v>9.9173793303377309</v>
      </c>
      <c r="H330" s="50">
        <f t="shared" si="50"/>
        <v>12.458120903131828</v>
      </c>
      <c r="I330" s="51">
        <f t="shared" si="60"/>
        <v>155370000</v>
      </c>
      <c r="J330" s="51">
        <f t="shared" si="61"/>
        <v>120195000</v>
      </c>
      <c r="K330" s="59"/>
      <c r="L330" s="59"/>
      <c r="M330" s="78"/>
      <c r="N330" s="108"/>
    </row>
    <row r="331" spans="1:14" ht="30" x14ac:dyDescent="0.25">
      <c r="A331" s="54" t="s">
        <v>204</v>
      </c>
      <c r="B331" s="55" t="s">
        <v>222</v>
      </c>
      <c r="C331" s="56" t="s">
        <v>65</v>
      </c>
      <c r="D331" s="107">
        <v>107400000</v>
      </c>
      <c r="E331" s="107">
        <v>71650000</v>
      </c>
      <c r="F331" s="58">
        <v>5750000</v>
      </c>
      <c r="G331" s="50">
        <f t="shared" si="57"/>
        <v>5.3538175046554937</v>
      </c>
      <c r="H331" s="50">
        <f t="shared" ref="H331:H396" si="62">F331/E331*100</f>
        <v>8.0251221214235855</v>
      </c>
      <c r="I331" s="51">
        <f t="shared" si="60"/>
        <v>101650000</v>
      </c>
      <c r="J331" s="51">
        <f t="shared" si="61"/>
        <v>65900000</v>
      </c>
      <c r="K331" s="59"/>
      <c r="L331" s="59"/>
      <c r="M331" s="78"/>
      <c r="N331" s="108"/>
    </row>
    <row r="332" spans="1:14" ht="30" x14ac:dyDescent="0.25">
      <c r="A332" s="54" t="s">
        <v>206</v>
      </c>
      <c r="B332" s="55" t="s">
        <v>267</v>
      </c>
      <c r="C332" s="56" t="s">
        <v>99</v>
      </c>
      <c r="D332" s="107">
        <v>37450000</v>
      </c>
      <c r="E332" s="107">
        <v>32200000</v>
      </c>
      <c r="F332" s="58"/>
      <c r="G332" s="50">
        <f t="shared" si="57"/>
        <v>0</v>
      </c>
      <c r="H332" s="50">
        <f t="shared" si="62"/>
        <v>0</v>
      </c>
      <c r="I332" s="51">
        <f t="shared" si="60"/>
        <v>37450000</v>
      </c>
      <c r="J332" s="51">
        <f t="shared" si="61"/>
        <v>32200000</v>
      </c>
      <c r="K332" s="106"/>
      <c r="L332" s="106"/>
      <c r="M332" s="78"/>
      <c r="N332" s="108"/>
    </row>
    <row r="333" spans="1:14" x14ac:dyDescent="0.25">
      <c r="A333" s="54" t="s">
        <v>208</v>
      </c>
      <c r="B333" s="55" t="s">
        <v>292</v>
      </c>
      <c r="C333" s="56" t="s">
        <v>158</v>
      </c>
      <c r="D333" s="107">
        <v>5000000</v>
      </c>
      <c r="E333" s="107">
        <v>0</v>
      </c>
      <c r="F333" s="58"/>
      <c r="G333" s="50">
        <f t="shared" si="57"/>
        <v>0</v>
      </c>
      <c r="H333" s="50">
        <v>0</v>
      </c>
      <c r="I333" s="51">
        <f t="shared" si="60"/>
        <v>5000000</v>
      </c>
      <c r="J333" s="51">
        <f t="shared" si="61"/>
        <v>0</v>
      </c>
      <c r="K333" s="59"/>
      <c r="L333" s="59"/>
      <c r="M333" s="78"/>
      <c r="N333" s="108"/>
    </row>
    <row r="334" spans="1:14" x14ac:dyDescent="0.25">
      <c r="A334" s="54" t="s">
        <v>210</v>
      </c>
      <c r="B334" s="55" t="s">
        <v>293</v>
      </c>
      <c r="C334" s="56" t="s">
        <v>126</v>
      </c>
      <c r="D334" s="107">
        <v>60000000</v>
      </c>
      <c r="E334" s="107">
        <v>30000000</v>
      </c>
      <c r="F334" s="58"/>
      <c r="G334" s="50">
        <f t="shared" si="57"/>
        <v>0</v>
      </c>
      <c r="H334" s="50">
        <f t="shared" si="62"/>
        <v>0</v>
      </c>
      <c r="I334" s="51">
        <f t="shared" si="60"/>
        <v>60000000</v>
      </c>
      <c r="J334" s="51">
        <f t="shared" si="61"/>
        <v>30000000</v>
      </c>
      <c r="K334" s="59"/>
      <c r="L334" s="59"/>
      <c r="M334" s="78"/>
      <c r="N334" s="108"/>
    </row>
    <row r="335" spans="1:14" x14ac:dyDescent="0.25">
      <c r="A335" s="54" t="s">
        <v>212</v>
      </c>
      <c r="B335" s="55" t="s">
        <v>286</v>
      </c>
      <c r="C335" s="56" t="s">
        <v>166</v>
      </c>
      <c r="D335" s="107">
        <v>10200000</v>
      </c>
      <c r="E335" s="107">
        <v>0</v>
      </c>
      <c r="F335" s="58"/>
      <c r="G335" s="50">
        <f t="shared" si="57"/>
        <v>0</v>
      </c>
      <c r="H335" s="50">
        <v>0</v>
      </c>
      <c r="I335" s="51">
        <f t="shared" si="60"/>
        <v>10200000</v>
      </c>
      <c r="J335" s="51">
        <f t="shared" si="61"/>
        <v>0</v>
      </c>
      <c r="K335" s="59"/>
      <c r="L335" s="59"/>
      <c r="M335" s="78"/>
      <c r="N335" s="108"/>
    </row>
    <row r="336" spans="1:14" x14ac:dyDescent="0.25">
      <c r="A336" s="54" t="s">
        <v>214</v>
      </c>
      <c r="B336" s="55" t="s">
        <v>283</v>
      </c>
      <c r="C336" s="56" t="s">
        <v>105</v>
      </c>
      <c r="D336" s="107">
        <v>228109040</v>
      </c>
      <c r="E336" s="107">
        <v>156872680</v>
      </c>
      <c r="F336" s="58">
        <v>1600000</v>
      </c>
      <c r="G336" s="50">
        <f t="shared" si="57"/>
        <v>0.70141893543543909</v>
      </c>
      <c r="H336" s="50">
        <f t="shared" si="62"/>
        <v>1.0199354023912894</v>
      </c>
      <c r="I336" s="51">
        <f t="shared" si="60"/>
        <v>226509040</v>
      </c>
      <c r="J336" s="51">
        <f t="shared" si="61"/>
        <v>155272680</v>
      </c>
      <c r="K336" s="59"/>
      <c r="L336" s="59"/>
      <c r="M336" s="78"/>
      <c r="N336" s="108"/>
    </row>
    <row r="337" spans="1:15" x14ac:dyDescent="0.25">
      <c r="A337" s="54" t="s">
        <v>216</v>
      </c>
      <c r="B337" s="55" t="s">
        <v>225</v>
      </c>
      <c r="C337" s="56" t="s">
        <v>74</v>
      </c>
      <c r="D337" s="107">
        <v>79547020</v>
      </c>
      <c r="E337" s="107">
        <v>0</v>
      </c>
      <c r="F337" s="58"/>
      <c r="G337" s="50">
        <f t="shared" si="57"/>
        <v>0</v>
      </c>
      <c r="H337" s="50">
        <v>0</v>
      </c>
      <c r="I337" s="51">
        <f t="shared" si="60"/>
        <v>79547020</v>
      </c>
      <c r="J337" s="51">
        <f t="shared" si="61"/>
        <v>0</v>
      </c>
      <c r="K337" s="59"/>
      <c r="L337" s="59"/>
      <c r="M337" s="78"/>
      <c r="N337" s="108"/>
      <c r="O337" s="3"/>
    </row>
    <row r="338" spans="1:15" x14ac:dyDescent="0.25">
      <c r="A338" s="54" t="s">
        <v>218</v>
      </c>
      <c r="B338" s="55" t="s">
        <v>238</v>
      </c>
      <c r="C338" s="56" t="s">
        <v>68</v>
      </c>
      <c r="D338" s="107">
        <v>63825000</v>
      </c>
      <c r="E338" s="107">
        <v>13950000</v>
      </c>
      <c r="F338" s="58">
        <v>1950000</v>
      </c>
      <c r="G338" s="50">
        <f t="shared" si="57"/>
        <v>3.0552291421856639</v>
      </c>
      <c r="H338" s="50">
        <f t="shared" si="62"/>
        <v>13.978494623655912</v>
      </c>
      <c r="I338" s="51">
        <f t="shared" si="60"/>
        <v>61875000</v>
      </c>
      <c r="J338" s="51">
        <f t="shared" si="61"/>
        <v>12000000</v>
      </c>
      <c r="K338" s="59"/>
      <c r="L338" s="59"/>
      <c r="M338" s="78"/>
      <c r="N338" s="108"/>
      <c r="O338" s="3"/>
    </row>
    <row r="339" spans="1:15" x14ac:dyDescent="0.25">
      <c r="A339" s="81" t="s">
        <v>220</v>
      </c>
      <c r="B339" s="82" t="s">
        <v>424</v>
      </c>
      <c r="C339" s="83" t="s">
        <v>425</v>
      </c>
      <c r="D339" s="306">
        <v>28650000</v>
      </c>
      <c r="E339" s="306">
        <v>0</v>
      </c>
      <c r="F339" s="58">
        <v>0</v>
      </c>
      <c r="G339" s="50">
        <f t="shared" si="57"/>
        <v>0</v>
      </c>
      <c r="H339" s="50">
        <v>0</v>
      </c>
      <c r="I339" s="51">
        <f t="shared" si="60"/>
        <v>28650000</v>
      </c>
      <c r="J339" s="51">
        <f t="shared" si="61"/>
        <v>0</v>
      </c>
      <c r="K339" s="88"/>
      <c r="L339" s="88"/>
      <c r="M339" s="89"/>
      <c r="N339" s="108"/>
      <c r="O339" s="3"/>
    </row>
    <row r="340" spans="1:15" x14ac:dyDescent="0.25">
      <c r="A340" s="70" t="s">
        <v>251</v>
      </c>
      <c r="B340" s="71" t="s">
        <v>294</v>
      </c>
      <c r="C340" s="72" t="s">
        <v>159</v>
      </c>
      <c r="D340" s="159">
        <v>160000000</v>
      </c>
      <c r="E340" s="159">
        <v>160000000</v>
      </c>
      <c r="F340" s="80">
        <v>0</v>
      </c>
      <c r="G340" s="75">
        <f t="shared" si="57"/>
        <v>0</v>
      </c>
      <c r="H340" s="75">
        <f t="shared" si="62"/>
        <v>0</v>
      </c>
      <c r="I340" s="76">
        <f>D340-F340</f>
        <v>160000000</v>
      </c>
      <c r="J340" s="51">
        <f>E340-F340</f>
        <v>160000000</v>
      </c>
      <c r="K340" s="77"/>
      <c r="L340" s="77"/>
      <c r="M340" s="79"/>
      <c r="N340" s="108"/>
      <c r="O340" s="3"/>
    </row>
    <row r="341" spans="1:15" x14ac:dyDescent="0.25">
      <c r="A341" s="36">
        <v>43</v>
      </c>
      <c r="B341" s="37" t="s">
        <v>351</v>
      </c>
      <c r="C341" s="38" t="s">
        <v>41</v>
      </c>
      <c r="D341" s="39">
        <f>SUM(D342:D352)</f>
        <v>489773780</v>
      </c>
      <c r="E341" s="39">
        <f>SUM(E342:E352)</f>
        <v>241119350</v>
      </c>
      <c r="F341" s="39">
        <f>SUM(F342:F352)</f>
        <v>19797000</v>
      </c>
      <c r="G341" s="42">
        <f t="shared" si="57"/>
        <v>4.0420701982045673</v>
      </c>
      <c r="H341" s="42">
        <f t="shared" si="62"/>
        <v>8.210456771719068</v>
      </c>
      <c r="I341" s="39">
        <f>SUM(I342:I352)</f>
        <v>469976780</v>
      </c>
      <c r="J341" s="39">
        <f>SUM(J342:J352)</f>
        <v>221322350</v>
      </c>
      <c r="K341" s="134"/>
      <c r="L341" s="43"/>
      <c r="M341" s="44"/>
      <c r="N341" s="108"/>
      <c r="O341" s="3"/>
    </row>
    <row r="342" spans="1:15" x14ac:dyDescent="0.25">
      <c r="A342" s="54" t="s">
        <v>194</v>
      </c>
      <c r="B342" s="55" t="s">
        <v>195</v>
      </c>
      <c r="C342" s="56" t="s">
        <v>48</v>
      </c>
      <c r="D342" s="107">
        <v>16967840</v>
      </c>
      <c r="E342" s="107">
        <v>6967910</v>
      </c>
      <c r="F342" s="58">
        <v>1206000</v>
      </c>
      <c r="G342" s="50">
        <f t="shared" si="57"/>
        <v>7.107563484804194</v>
      </c>
      <c r="H342" s="50">
        <f t="shared" si="62"/>
        <v>17.307915859992452</v>
      </c>
      <c r="I342" s="51">
        <f t="shared" ref="I342:I352" si="63">D342-F342</f>
        <v>15761840</v>
      </c>
      <c r="J342" s="51">
        <f t="shared" ref="J342:J351" si="64">E342-F342</f>
        <v>5761910</v>
      </c>
      <c r="K342" s="59"/>
      <c r="L342" s="59"/>
      <c r="M342" s="78"/>
      <c r="N342" s="108"/>
      <c r="O342" s="3"/>
    </row>
    <row r="343" spans="1:15" x14ac:dyDescent="0.25">
      <c r="A343" s="54" t="s">
        <v>196</v>
      </c>
      <c r="B343" s="55" t="s">
        <v>197</v>
      </c>
      <c r="C343" s="56" t="s">
        <v>49</v>
      </c>
      <c r="D343" s="107">
        <v>18705940</v>
      </c>
      <c r="E343" s="107">
        <v>11526440</v>
      </c>
      <c r="F343" s="58">
        <v>1566000</v>
      </c>
      <c r="G343" s="50">
        <f t="shared" si="57"/>
        <v>8.3716723137142548</v>
      </c>
      <c r="H343" s="50">
        <f t="shared" si="62"/>
        <v>13.586154961983057</v>
      </c>
      <c r="I343" s="51">
        <f t="shared" si="63"/>
        <v>17139940</v>
      </c>
      <c r="J343" s="51">
        <f t="shared" si="64"/>
        <v>9960440</v>
      </c>
      <c r="K343" s="59"/>
      <c r="L343" s="59"/>
      <c r="M343" s="78"/>
      <c r="N343" s="108"/>
      <c r="O343" s="3"/>
    </row>
    <row r="344" spans="1:15" x14ac:dyDescent="0.25">
      <c r="A344" s="54" t="s">
        <v>200</v>
      </c>
      <c r="B344" s="55" t="s">
        <v>235</v>
      </c>
      <c r="C344" s="56" t="s">
        <v>72</v>
      </c>
      <c r="D344" s="107">
        <v>1100000</v>
      </c>
      <c r="E344" s="107">
        <v>1100000</v>
      </c>
      <c r="F344" s="58">
        <v>0</v>
      </c>
      <c r="G344" s="50">
        <f t="shared" si="57"/>
        <v>0</v>
      </c>
      <c r="H344" s="50">
        <f t="shared" si="62"/>
        <v>0</v>
      </c>
      <c r="I344" s="51">
        <f t="shared" si="63"/>
        <v>1100000</v>
      </c>
      <c r="J344" s="51">
        <f t="shared" si="64"/>
        <v>1100000</v>
      </c>
      <c r="K344" s="59"/>
      <c r="L344" s="59"/>
      <c r="M344" s="78"/>
      <c r="N344" s="108"/>
      <c r="O344" s="3"/>
    </row>
    <row r="345" spans="1:15" x14ac:dyDescent="0.25">
      <c r="A345" s="54" t="s">
        <v>202</v>
      </c>
      <c r="B345" s="55" t="s">
        <v>237</v>
      </c>
      <c r="C345" s="56" t="s">
        <v>63</v>
      </c>
      <c r="D345" s="107">
        <v>61000000</v>
      </c>
      <c r="E345" s="107">
        <v>54125000</v>
      </c>
      <c r="F345" s="58">
        <v>10125000</v>
      </c>
      <c r="G345" s="50">
        <f t="shared" si="57"/>
        <v>16.598360655737704</v>
      </c>
      <c r="H345" s="50">
        <f t="shared" si="62"/>
        <v>18.706697459584294</v>
      </c>
      <c r="I345" s="51">
        <f t="shared" si="63"/>
        <v>50875000</v>
      </c>
      <c r="J345" s="51">
        <f t="shared" si="64"/>
        <v>44000000</v>
      </c>
      <c r="K345" s="59"/>
      <c r="L345" s="59"/>
      <c r="M345" s="78"/>
      <c r="N345" s="108"/>
      <c r="O345" s="3"/>
    </row>
    <row r="346" spans="1:15" x14ac:dyDescent="0.25">
      <c r="A346" s="54" t="s">
        <v>204</v>
      </c>
      <c r="B346" s="55" t="s">
        <v>231</v>
      </c>
      <c r="C346" s="56" t="s">
        <v>64</v>
      </c>
      <c r="D346" s="107">
        <v>4550000</v>
      </c>
      <c r="E346" s="107">
        <v>3550000</v>
      </c>
      <c r="F346" s="58">
        <v>850000</v>
      </c>
      <c r="G346" s="50">
        <f t="shared" si="57"/>
        <v>18.681318681318682</v>
      </c>
      <c r="H346" s="50">
        <f t="shared" si="62"/>
        <v>23.943661971830984</v>
      </c>
      <c r="I346" s="51">
        <f t="shared" si="63"/>
        <v>3700000</v>
      </c>
      <c r="J346" s="51">
        <f t="shared" si="64"/>
        <v>2700000</v>
      </c>
      <c r="K346" s="59"/>
      <c r="L346" s="59"/>
      <c r="M346" s="78"/>
      <c r="N346" s="108"/>
      <c r="O346" s="3"/>
    </row>
    <row r="347" spans="1:15" ht="30" x14ac:dyDescent="0.25">
      <c r="A347" s="54" t="s">
        <v>206</v>
      </c>
      <c r="B347" s="55" t="s">
        <v>222</v>
      </c>
      <c r="C347" s="56" t="s">
        <v>65</v>
      </c>
      <c r="D347" s="107">
        <v>163450000</v>
      </c>
      <c r="E347" s="107">
        <v>128600000</v>
      </c>
      <c r="F347" s="58">
        <v>6050000</v>
      </c>
      <c r="G347" s="50">
        <f t="shared" si="57"/>
        <v>3.7014377485469563</v>
      </c>
      <c r="H347" s="50">
        <f t="shared" si="62"/>
        <v>4.7045101088646968</v>
      </c>
      <c r="I347" s="51">
        <f t="shared" si="63"/>
        <v>157400000</v>
      </c>
      <c r="J347" s="51">
        <f t="shared" si="64"/>
        <v>122550000</v>
      </c>
      <c r="K347" s="59"/>
      <c r="L347" s="59"/>
      <c r="M347" s="78"/>
      <c r="N347" s="108"/>
      <c r="O347" s="3"/>
    </row>
    <row r="348" spans="1:15" x14ac:dyDescent="0.25">
      <c r="A348" s="54" t="s">
        <v>208</v>
      </c>
      <c r="B348" s="55" t="s">
        <v>270</v>
      </c>
      <c r="C348" s="56" t="s">
        <v>102</v>
      </c>
      <c r="D348" s="107">
        <v>8000000</v>
      </c>
      <c r="E348" s="107">
        <v>4000000</v>
      </c>
      <c r="F348" s="58">
        <v>0</v>
      </c>
      <c r="G348" s="50">
        <f t="shared" si="57"/>
        <v>0</v>
      </c>
      <c r="H348" s="50">
        <f t="shared" si="62"/>
        <v>0</v>
      </c>
      <c r="I348" s="51">
        <f t="shared" si="63"/>
        <v>8000000</v>
      </c>
      <c r="J348" s="51">
        <f t="shared" si="64"/>
        <v>4000000</v>
      </c>
      <c r="K348" s="59"/>
      <c r="L348" s="59"/>
      <c r="M348" s="78"/>
      <c r="N348" s="108"/>
      <c r="O348" s="3"/>
    </row>
    <row r="349" spans="1:15" x14ac:dyDescent="0.25">
      <c r="A349" s="54" t="s">
        <v>210</v>
      </c>
      <c r="B349" s="55" t="s">
        <v>477</v>
      </c>
      <c r="C349" s="56" t="s">
        <v>476</v>
      </c>
      <c r="D349" s="107">
        <v>125000000</v>
      </c>
      <c r="E349" s="107">
        <v>31250000</v>
      </c>
      <c r="F349" s="58">
        <v>0</v>
      </c>
      <c r="G349" s="50">
        <f t="shared" si="57"/>
        <v>0</v>
      </c>
      <c r="H349" s="50">
        <f t="shared" si="62"/>
        <v>0</v>
      </c>
      <c r="I349" s="51">
        <f t="shared" si="63"/>
        <v>125000000</v>
      </c>
      <c r="J349" s="51">
        <f t="shared" si="64"/>
        <v>31250000</v>
      </c>
      <c r="K349" s="59"/>
      <c r="L349" s="59"/>
      <c r="M349" s="78"/>
      <c r="N349" s="108"/>
      <c r="O349" s="3"/>
    </row>
    <row r="350" spans="1:15" x14ac:dyDescent="0.25">
      <c r="A350" s="54" t="s">
        <v>212</v>
      </c>
      <c r="B350" s="55" t="s">
        <v>286</v>
      </c>
      <c r="C350" s="56" t="s">
        <v>166</v>
      </c>
      <c r="D350" s="107">
        <v>20400000</v>
      </c>
      <c r="E350" s="107">
        <v>0</v>
      </c>
      <c r="F350" s="58">
        <v>0</v>
      </c>
      <c r="G350" s="50">
        <f t="shared" si="57"/>
        <v>0</v>
      </c>
      <c r="H350" s="50">
        <v>0</v>
      </c>
      <c r="I350" s="51">
        <f t="shared" si="63"/>
        <v>20400000</v>
      </c>
      <c r="J350" s="51">
        <f t="shared" si="64"/>
        <v>0</v>
      </c>
      <c r="K350" s="59"/>
      <c r="L350" s="59"/>
      <c r="M350" s="78"/>
      <c r="N350" s="108"/>
      <c r="O350" s="3"/>
    </row>
    <row r="351" spans="1:15" x14ac:dyDescent="0.25">
      <c r="A351" s="54" t="s">
        <v>214</v>
      </c>
      <c r="B351" s="82" t="s">
        <v>238</v>
      </c>
      <c r="C351" s="83" t="s">
        <v>68</v>
      </c>
      <c r="D351" s="107">
        <v>3750000</v>
      </c>
      <c r="E351" s="107">
        <v>0</v>
      </c>
      <c r="F351" s="58">
        <v>0</v>
      </c>
      <c r="G351" s="50">
        <f t="shared" si="57"/>
        <v>0</v>
      </c>
      <c r="H351" s="50">
        <v>0</v>
      </c>
      <c r="I351" s="51">
        <f t="shared" si="63"/>
        <v>3750000</v>
      </c>
      <c r="J351" s="51">
        <f t="shared" si="64"/>
        <v>0</v>
      </c>
      <c r="K351" s="59"/>
      <c r="L351" s="59"/>
      <c r="M351" s="78"/>
      <c r="N351" s="108"/>
      <c r="O351" s="3"/>
    </row>
    <row r="352" spans="1:15" x14ac:dyDescent="0.25">
      <c r="A352" s="70" t="s">
        <v>216</v>
      </c>
      <c r="B352" s="307" t="s">
        <v>424</v>
      </c>
      <c r="C352" s="308" t="s">
        <v>425</v>
      </c>
      <c r="D352" s="159">
        <v>66850000</v>
      </c>
      <c r="E352" s="159">
        <v>0</v>
      </c>
      <c r="F352" s="90">
        <v>0</v>
      </c>
      <c r="G352" s="75">
        <f t="shared" si="57"/>
        <v>0</v>
      </c>
      <c r="H352" s="75">
        <v>0</v>
      </c>
      <c r="I352" s="76">
        <f t="shared" si="63"/>
        <v>66850000</v>
      </c>
      <c r="J352" s="51">
        <f>E352-F352</f>
        <v>0</v>
      </c>
      <c r="K352" s="77"/>
      <c r="L352" s="77"/>
      <c r="M352" s="79"/>
      <c r="N352" s="108"/>
      <c r="O352" s="3"/>
    </row>
    <row r="353" spans="1:15" x14ac:dyDescent="0.25">
      <c r="A353" s="36">
        <v>44</v>
      </c>
      <c r="B353" s="37" t="s">
        <v>352</v>
      </c>
      <c r="C353" s="38" t="s">
        <v>42</v>
      </c>
      <c r="D353" s="39">
        <f>SUM(D354:D362)</f>
        <v>115254960</v>
      </c>
      <c r="E353" s="39">
        <f>SUM(E354:E362)</f>
        <v>90836010</v>
      </c>
      <c r="F353" s="39">
        <f>SUM(F354:F362)</f>
        <v>14065000</v>
      </c>
      <c r="G353" s="42">
        <f t="shared" si="57"/>
        <v>12.203379359985895</v>
      </c>
      <c r="H353" s="42">
        <f t="shared" si="62"/>
        <v>15.483947390467723</v>
      </c>
      <c r="I353" s="39">
        <f>SUM(I354:I362)</f>
        <v>101189960</v>
      </c>
      <c r="J353" s="39">
        <f>SUM(J354:J362)</f>
        <v>76771010</v>
      </c>
      <c r="K353" s="134"/>
      <c r="L353" s="43"/>
      <c r="M353" s="44"/>
      <c r="N353" s="108"/>
      <c r="O353" s="3"/>
    </row>
    <row r="354" spans="1:15" x14ac:dyDescent="0.25">
      <c r="A354" s="54" t="s">
        <v>194</v>
      </c>
      <c r="B354" s="55" t="s">
        <v>195</v>
      </c>
      <c r="C354" s="56" t="s">
        <v>48</v>
      </c>
      <c r="D354" s="107">
        <v>6941960</v>
      </c>
      <c r="E354" s="107">
        <v>4765510</v>
      </c>
      <c r="F354" s="58">
        <v>0</v>
      </c>
      <c r="G354" s="50">
        <f t="shared" si="57"/>
        <v>0</v>
      </c>
      <c r="H354" s="50">
        <f t="shared" si="62"/>
        <v>0</v>
      </c>
      <c r="I354" s="51">
        <f t="shared" ref="I354:I362" si="65">D354-F354</f>
        <v>6941960</v>
      </c>
      <c r="J354" s="51">
        <f t="shared" ref="J354:J361" si="66">E354-F354</f>
        <v>4765510</v>
      </c>
      <c r="K354" s="59"/>
      <c r="L354" s="59"/>
      <c r="M354" s="78"/>
      <c r="N354" s="108"/>
      <c r="O354" s="3"/>
    </row>
    <row r="355" spans="1:15" x14ac:dyDescent="0.25">
      <c r="A355" s="54" t="s">
        <v>196</v>
      </c>
      <c r="B355" s="55" t="s">
        <v>197</v>
      </c>
      <c r="C355" s="56" t="s">
        <v>49</v>
      </c>
      <c r="D355" s="107">
        <v>6947000</v>
      </c>
      <c r="E355" s="107">
        <v>4707000</v>
      </c>
      <c r="F355" s="58">
        <v>0</v>
      </c>
      <c r="G355" s="50">
        <f t="shared" si="57"/>
        <v>0</v>
      </c>
      <c r="H355" s="50">
        <f t="shared" si="62"/>
        <v>0</v>
      </c>
      <c r="I355" s="51">
        <f t="shared" si="65"/>
        <v>6947000</v>
      </c>
      <c r="J355" s="51">
        <f t="shared" si="66"/>
        <v>4707000</v>
      </c>
      <c r="K355" s="59"/>
      <c r="L355" s="59"/>
      <c r="M355" s="78"/>
      <c r="N355" s="108"/>
      <c r="O355" s="3"/>
    </row>
    <row r="356" spans="1:15" x14ac:dyDescent="0.25">
      <c r="A356" s="54" t="s">
        <v>200</v>
      </c>
      <c r="B356" s="55" t="s">
        <v>235</v>
      </c>
      <c r="C356" s="56" t="s">
        <v>72</v>
      </c>
      <c r="D356" s="107">
        <v>1100000</v>
      </c>
      <c r="E356" s="107">
        <v>1100000</v>
      </c>
      <c r="F356" s="58">
        <v>0</v>
      </c>
      <c r="G356" s="50">
        <f t="shared" si="57"/>
        <v>0</v>
      </c>
      <c r="H356" s="50">
        <f t="shared" si="62"/>
        <v>0</v>
      </c>
      <c r="I356" s="51">
        <f t="shared" si="65"/>
        <v>1100000</v>
      </c>
      <c r="J356" s="51">
        <f t="shared" si="66"/>
        <v>1100000</v>
      </c>
      <c r="K356" s="59"/>
      <c r="L356" s="59"/>
      <c r="M356" s="78"/>
      <c r="N356" s="108"/>
      <c r="O356" s="3"/>
    </row>
    <row r="357" spans="1:15" x14ac:dyDescent="0.25">
      <c r="A357" s="54" t="s">
        <v>202</v>
      </c>
      <c r="B357" s="55" t="s">
        <v>230</v>
      </c>
      <c r="C357" s="56" t="s">
        <v>160</v>
      </c>
      <c r="D357" s="107">
        <v>6111000</v>
      </c>
      <c r="E357" s="107">
        <v>6111000</v>
      </c>
      <c r="F357" s="58">
        <v>6090000</v>
      </c>
      <c r="G357" s="50">
        <f>F357/D357*100</f>
        <v>99.656357388316152</v>
      </c>
      <c r="H357" s="50">
        <f t="shared" si="62"/>
        <v>99.656357388316152</v>
      </c>
      <c r="I357" s="51">
        <f t="shared" si="65"/>
        <v>21000</v>
      </c>
      <c r="J357" s="51">
        <f t="shared" si="66"/>
        <v>21000</v>
      </c>
      <c r="K357" s="59"/>
      <c r="L357" s="59"/>
      <c r="M357" s="78"/>
      <c r="N357" s="108"/>
      <c r="O357" s="3"/>
    </row>
    <row r="358" spans="1:15" x14ac:dyDescent="0.25">
      <c r="A358" s="54" t="s">
        <v>204</v>
      </c>
      <c r="B358" s="55" t="s">
        <v>237</v>
      </c>
      <c r="C358" s="56" t="s">
        <v>63</v>
      </c>
      <c r="D358" s="107">
        <v>38000000</v>
      </c>
      <c r="E358" s="107">
        <v>33750000</v>
      </c>
      <c r="F358" s="58">
        <v>4225000</v>
      </c>
      <c r="G358" s="50">
        <f>F358/D358*100</f>
        <v>11.118421052631579</v>
      </c>
      <c r="H358" s="50">
        <f t="shared" si="62"/>
        <v>12.518518518518517</v>
      </c>
      <c r="I358" s="51">
        <f t="shared" si="65"/>
        <v>33775000</v>
      </c>
      <c r="J358" s="51">
        <f t="shared" si="66"/>
        <v>29525000</v>
      </c>
      <c r="K358" s="59"/>
      <c r="L358" s="59"/>
      <c r="M358" s="78"/>
      <c r="N358" s="108"/>
      <c r="O358" s="3"/>
    </row>
    <row r="359" spans="1:15" ht="30" x14ac:dyDescent="0.25">
      <c r="A359" s="54" t="s">
        <v>206</v>
      </c>
      <c r="B359" s="55" t="s">
        <v>222</v>
      </c>
      <c r="C359" s="56" t="s">
        <v>65</v>
      </c>
      <c r="D359" s="107">
        <v>3400000</v>
      </c>
      <c r="E359" s="107">
        <v>0</v>
      </c>
      <c r="F359" s="58">
        <v>0</v>
      </c>
      <c r="G359" s="50">
        <f>F359/D359*100</f>
        <v>0</v>
      </c>
      <c r="H359" s="50">
        <v>0</v>
      </c>
      <c r="I359" s="51">
        <f t="shared" si="65"/>
        <v>3400000</v>
      </c>
      <c r="J359" s="51">
        <f t="shared" si="66"/>
        <v>0</v>
      </c>
      <c r="K359" s="59"/>
      <c r="L359" s="59"/>
      <c r="M359" s="78"/>
      <c r="N359" s="108"/>
      <c r="O359" s="3"/>
    </row>
    <row r="360" spans="1:15" ht="30" x14ac:dyDescent="0.25">
      <c r="A360" s="54" t="s">
        <v>208</v>
      </c>
      <c r="B360" s="55" t="s">
        <v>267</v>
      </c>
      <c r="C360" s="56" t="s">
        <v>99</v>
      </c>
      <c r="D360" s="107">
        <v>21800000</v>
      </c>
      <c r="E360" s="107">
        <v>21800000</v>
      </c>
      <c r="F360" s="58">
        <v>0</v>
      </c>
      <c r="G360" s="50">
        <f>F360/D360*100</f>
        <v>0</v>
      </c>
      <c r="H360" s="50">
        <f t="shared" si="62"/>
        <v>0</v>
      </c>
      <c r="I360" s="51">
        <f t="shared" si="65"/>
        <v>21800000</v>
      </c>
      <c r="J360" s="51">
        <f t="shared" si="66"/>
        <v>21800000</v>
      </c>
      <c r="K360" s="59"/>
      <c r="L360" s="59"/>
      <c r="M360" s="78"/>
      <c r="N360" s="108"/>
      <c r="O360" s="3"/>
    </row>
    <row r="361" spans="1:15" x14ac:dyDescent="0.25">
      <c r="A361" s="54" t="s">
        <v>210</v>
      </c>
      <c r="B361" s="55" t="s">
        <v>225</v>
      </c>
      <c r="C361" s="56" t="s">
        <v>74</v>
      </c>
      <c r="D361" s="107">
        <v>4705000</v>
      </c>
      <c r="E361" s="107">
        <v>2352500</v>
      </c>
      <c r="F361" s="58">
        <v>0</v>
      </c>
      <c r="G361" s="50">
        <f t="shared" ref="G361:G397" si="67">F361/D361*100</f>
        <v>0</v>
      </c>
      <c r="H361" s="50">
        <f t="shared" si="62"/>
        <v>0</v>
      </c>
      <c r="I361" s="51">
        <f t="shared" si="65"/>
        <v>4705000</v>
      </c>
      <c r="J361" s="51">
        <f t="shared" si="66"/>
        <v>2352500</v>
      </c>
      <c r="K361" s="59"/>
      <c r="L361" s="59"/>
      <c r="M361" s="78"/>
      <c r="N361" s="108"/>
      <c r="O361" s="3"/>
    </row>
    <row r="362" spans="1:15" s="103" customFormat="1" x14ac:dyDescent="0.25">
      <c r="A362" s="70" t="s">
        <v>212</v>
      </c>
      <c r="B362" s="71" t="s">
        <v>238</v>
      </c>
      <c r="C362" s="72" t="s">
        <v>68</v>
      </c>
      <c r="D362" s="159">
        <v>26250000</v>
      </c>
      <c r="E362" s="159">
        <v>16250000</v>
      </c>
      <c r="F362" s="90">
        <v>3750000</v>
      </c>
      <c r="G362" s="75">
        <f t="shared" si="67"/>
        <v>14.285714285714285</v>
      </c>
      <c r="H362" s="75">
        <f t="shared" si="62"/>
        <v>23.076923076923077</v>
      </c>
      <c r="I362" s="76">
        <f t="shared" si="65"/>
        <v>22500000</v>
      </c>
      <c r="J362" s="51">
        <f>E362-F362</f>
        <v>12500000</v>
      </c>
      <c r="K362" s="77"/>
      <c r="L362" s="77"/>
      <c r="M362" s="79"/>
      <c r="N362" s="104"/>
      <c r="O362" s="104"/>
    </row>
    <row r="363" spans="1:15" x14ac:dyDescent="0.25">
      <c r="A363" s="36">
        <v>45</v>
      </c>
      <c r="B363" s="37" t="s">
        <v>353</v>
      </c>
      <c r="C363" s="38" t="s">
        <v>43</v>
      </c>
      <c r="D363" s="39">
        <f>SUM(D364:D367)</f>
        <v>15852480</v>
      </c>
      <c r="E363" s="39">
        <f>SUM(E364:E367)</f>
        <v>12689340</v>
      </c>
      <c r="F363" s="39">
        <f>SUM(F364:F367)</f>
        <v>700000</v>
      </c>
      <c r="G363" s="42">
        <f t="shared" si="67"/>
        <v>4.4157128726861661</v>
      </c>
      <c r="H363" s="42">
        <f t="shared" si="62"/>
        <v>5.5164413594402859</v>
      </c>
      <c r="I363" s="39">
        <f>SUM(I364:I367)</f>
        <v>15152480</v>
      </c>
      <c r="J363" s="39">
        <f>SUM(J364:J367)</f>
        <v>11989340</v>
      </c>
      <c r="K363" s="134"/>
      <c r="L363" s="43"/>
      <c r="M363" s="44"/>
      <c r="N363" s="108"/>
      <c r="O363" s="3"/>
    </row>
    <row r="364" spans="1:15" x14ac:dyDescent="0.25">
      <c r="A364" s="54" t="s">
        <v>194</v>
      </c>
      <c r="B364" s="55" t="s">
        <v>195</v>
      </c>
      <c r="C364" s="56" t="s">
        <v>48</v>
      </c>
      <c r="D364" s="107">
        <v>3714480</v>
      </c>
      <c r="E364" s="107">
        <v>2791340</v>
      </c>
      <c r="F364" s="58">
        <v>0</v>
      </c>
      <c r="G364" s="50">
        <f t="shared" si="67"/>
        <v>0</v>
      </c>
      <c r="H364" s="50">
        <f t="shared" si="62"/>
        <v>0</v>
      </c>
      <c r="I364" s="51">
        <f>D364-F364</f>
        <v>3714480</v>
      </c>
      <c r="J364" s="51">
        <f t="shared" ref="J364:J366" si="68">E364-F364</f>
        <v>2791340</v>
      </c>
      <c r="K364" s="59"/>
      <c r="L364" s="59"/>
      <c r="M364" s="78"/>
      <c r="N364" s="108"/>
    </row>
    <row r="365" spans="1:15" x14ac:dyDescent="0.25">
      <c r="A365" s="54" t="s">
        <v>196</v>
      </c>
      <c r="B365" s="55" t="s">
        <v>197</v>
      </c>
      <c r="C365" s="56" t="s">
        <v>49</v>
      </c>
      <c r="D365" s="107">
        <v>5838000</v>
      </c>
      <c r="E365" s="107">
        <v>3598000</v>
      </c>
      <c r="F365" s="58">
        <v>0</v>
      </c>
      <c r="G365" s="50">
        <f t="shared" si="67"/>
        <v>0</v>
      </c>
      <c r="H365" s="50">
        <f t="shared" si="62"/>
        <v>0</v>
      </c>
      <c r="I365" s="51">
        <f>D365-F365</f>
        <v>5838000</v>
      </c>
      <c r="J365" s="51">
        <f t="shared" si="68"/>
        <v>3598000</v>
      </c>
      <c r="K365" s="106"/>
      <c r="L365" s="106"/>
      <c r="M365" s="78"/>
      <c r="N365" s="108"/>
    </row>
    <row r="366" spans="1:15" x14ac:dyDescent="0.25">
      <c r="A366" s="54" t="s">
        <v>200</v>
      </c>
      <c r="B366" s="55" t="s">
        <v>235</v>
      </c>
      <c r="C366" s="56" t="s">
        <v>72</v>
      </c>
      <c r="D366" s="107">
        <v>550000</v>
      </c>
      <c r="E366" s="107">
        <v>550000</v>
      </c>
      <c r="F366" s="58">
        <v>0</v>
      </c>
      <c r="G366" s="50">
        <f t="shared" si="67"/>
        <v>0</v>
      </c>
      <c r="H366" s="50">
        <f t="shared" si="62"/>
        <v>0</v>
      </c>
      <c r="I366" s="51">
        <f>D366-F366</f>
        <v>550000</v>
      </c>
      <c r="J366" s="51">
        <f t="shared" si="68"/>
        <v>550000</v>
      </c>
      <c r="K366" s="59"/>
      <c r="L366" s="59"/>
      <c r="M366" s="78"/>
      <c r="N366" s="108"/>
    </row>
    <row r="367" spans="1:15" x14ac:dyDescent="0.25">
      <c r="A367" s="70" t="s">
        <v>202</v>
      </c>
      <c r="B367" s="71" t="s">
        <v>237</v>
      </c>
      <c r="C367" s="72" t="s">
        <v>63</v>
      </c>
      <c r="D367" s="159">
        <v>5750000</v>
      </c>
      <c r="E367" s="159">
        <v>5750000</v>
      </c>
      <c r="F367" s="80">
        <v>700000</v>
      </c>
      <c r="G367" s="75">
        <f t="shared" si="67"/>
        <v>12.173913043478262</v>
      </c>
      <c r="H367" s="75">
        <f t="shared" si="62"/>
        <v>12.173913043478262</v>
      </c>
      <c r="I367" s="76">
        <f>D367-F367</f>
        <v>5050000</v>
      </c>
      <c r="J367" s="76">
        <f>E367-F367</f>
        <v>5050000</v>
      </c>
      <c r="K367" s="77"/>
      <c r="L367" s="77"/>
      <c r="M367" s="79"/>
      <c r="N367" s="108"/>
      <c r="O367" s="3"/>
    </row>
    <row r="368" spans="1:15" x14ac:dyDescent="0.25">
      <c r="A368" s="160" t="s">
        <v>112</v>
      </c>
      <c r="B368" s="161" t="s">
        <v>146</v>
      </c>
      <c r="C368" s="162" t="s">
        <v>45</v>
      </c>
      <c r="D368" s="163">
        <f>D369+D416</f>
        <v>7392150738</v>
      </c>
      <c r="E368" s="163">
        <f>E369+E416</f>
        <v>5344572132</v>
      </c>
      <c r="F368" s="163">
        <f>F369+F416</f>
        <v>399864110</v>
      </c>
      <c r="G368" s="164">
        <f t="shared" si="67"/>
        <v>5.4093067656813796</v>
      </c>
      <c r="H368" s="164">
        <f t="shared" si="62"/>
        <v>7.4816860943060437</v>
      </c>
      <c r="I368" s="163">
        <f>I369+I416</f>
        <v>6992286628</v>
      </c>
      <c r="J368" s="163">
        <f>J369+J416</f>
        <v>4944708022</v>
      </c>
      <c r="K368" s="165"/>
      <c r="L368" s="165"/>
      <c r="M368" s="166"/>
      <c r="N368" s="108"/>
      <c r="O368" s="3"/>
    </row>
    <row r="369" spans="1:15" x14ac:dyDescent="0.25">
      <c r="A369" s="28" t="s">
        <v>121</v>
      </c>
      <c r="B369" s="29" t="s">
        <v>147</v>
      </c>
      <c r="C369" s="30" t="s">
        <v>46</v>
      </c>
      <c r="D369" s="31">
        <f>D370+D379+D389+D405</f>
        <v>1865090596</v>
      </c>
      <c r="E369" s="31">
        <f>E370+E379+E389+E405</f>
        <v>718349460</v>
      </c>
      <c r="F369" s="31">
        <f>F370+F379+F389+F405</f>
        <v>280627210</v>
      </c>
      <c r="G369" s="33">
        <f t="shared" si="67"/>
        <v>15.046304485254078</v>
      </c>
      <c r="H369" s="33">
        <f t="shared" si="62"/>
        <v>39.065555920373349</v>
      </c>
      <c r="I369" s="31">
        <f>I370+I379+I389+I405</f>
        <v>1584463386</v>
      </c>
      <c r="J369" s="31">
        <f>J370+J379+J389+J405</f>
        <v>437722250</v>
      </c>
      <c r="K369" s="152"/>
      <c r="L369" s="152"/>
      <c r="M369" s="153"/>
      <c r="N369" s="108"/>
    </row>
    <row r="370" spans="1:15" ht="60" x14ac:dyDescent="0.25">
      <c r="A370" s="36">
        <v>46</v>
      </c>
      <c r="B370" s="37" t="s">
        <v>354</v>
      </c>
      <c r="C370" s="38" t="s">
        <v>189</v>
      </c>
      <c r="D370" s="39">
        <f>SUM(D371:D378)</f>
        <v>36500000</v>
      </c>
      <c r="E370" s="39">
        <f>SUM(E371:E378)</f>
        <v>13554500</v>
      </c>
      <c r="F370" s="68">
        <f>SUM(F371:F378)</f>
        <v>7425000</v>
      </c>
      <c r="G370" s="41">
        <f t="shared" si="67"/>
        <v>20.342465753424658</v>
      </c>
      <c r="H370" s="41">
        <f t="shared" si="62"/>
        <v>54.778855730569184</v>
      </c>
      <c r="I370" s="68">
        <f>SUM(I371:I378)</f>
        <v>29075000</v>
      </c>
      <c r="J370" s="68">
        <f>SUM(J371:J378)</f>
        <v>6129500</v>
      </c>
      <c r="K370" s="120"/>
      <c r="L370" s="43"/>
      <c r="M370" s="44"/>
      <c r="N370" s="108"/>
    </row>
    <row r="371" spans="1:15" x14ac:dyDescent="0.25">
      <c r="A371" s="54" t="s">
        <v>194</v>
      </c>
      <c r="B371" s="55" t="s">
        <v>195</v>
      </c>
      <c r="C371" s="56" t="s">
        <v>48</v>
      </c>
      <c r="D371" s="107">
        <v>3314710</v>
      </c>
      <c r="E371" s="107">
        <v>2197690</v>
      </c>
      <c r="F371" s="58">
        <v>0</v>
      </c>
      <c r="G371" s="50">
        <f t="shared" si="67"/>
        <v>0</v>
      </c>
      <c r="H371" s="50">
        <f t="shared" si="62"/>
        <v>0</v>
      </c>
      <c r="I371" s="51">
        <f t="shared" ref="I371:I378" si="69">D371-F371</f>
        <v>3314710</v>
      </c>
      <c r="J371" s="51">
        <f t="shared" ref="J371:J377" si="70">E371-F371</f>
        <v>2197690</v>
      </c>
      <c r="K371" s="59"/>
      <c r="L371" s="59"/>
      <c r="M371" s="78"/>
      <c r="N371" s="108"/>
    </row>
    <row r="372" spans="1:15" x14ac:dyDescent="0.25">
      <c r="A372" s="54" t="s">
        <v>196</v>
      </c>
      <c r="B372" s="55" t="s">
        <v>197</v>
      </c>
      <c r="C372" s="56" t="s">
        <v>49</v>
      </c>
      <c r="D372" s="107">
        <v>3499930</v>
      </c>
      <c r="E372" s="107">
        <v>1081810</v>
      </c>
      <c r="F372" s="58">
        <v>0</v>
      </c>
      <c r="G372" s="50">
        <f t="shared" si="67"/>
        <v>0</v>
      </c>
      <c r="H372" s="50">
        <f t="shared" si="62"/>
        <v>0</v>
      </c>
      <c r="I372" s="51">
        <f t="shared" si="69"/>
        <v>3499930</v>
      </c>
      <c r="J372" s="51">
        <f t="shared" si="70"/>
        <v>1081810</v>
      </c>
      <c r="K372" s="59"/>
      <c r="L372" s="59"/>
      <c r="M372" s="78"/>
      <c r="N372" s="108"/>
    </row>
    <row r="373" spans="1:15" s="315" customFormat="1" x14ac:dyDescent="0.25">
      <c r="A373" s="323" t="s">
        <v>200</v>
      </c>
      <c r="B373" s="324" t="s">
        <v>237</v>
      </c>
      <c r="C373" s="325" t="s">
        <v>63</v>
      </c>
      <c r="D373" s="329">
        <v>0</v>
      </c>
      <c r="E373" s="329">
        <v>1050000</v>
      </c>
      <c r="F373" s="327">
        <v>0</v>
      </c>
      <c r="G373" s="50">
        <v>0</v>
      </c>
      <c r="H373" s="50">
        <f t="shared" ref="H373" si="71">F373/E373*100</f>
        <v>0</v>
      </c>
      <c r="I373" s="51"/>
      <c r="J373" s="51">
        <f t="shared" si="70"/>
        <v>1050000</v>
      </c>
      <c r="K373" s="59"/>
      <c r="L373" s="59"/>
      <c r="M373" s="328"/>
      <c r="N373" s="322"/>
    </row>
    <row r="374" spans="1:15" ht="30" x14ac:dyDescent="0.25">
      <c r="A374" s="54" t="s">
        <v>202</v>
      </c>
      <c r="B374" s="55" t="s">
        <v>295</v>
      </c>
      <c r="C374" s="56" t="s">
        <v>129</v>
      </c>
      <c r="D374" s="107">
        <v>9925000</v>
      </c>
      <c r="E374" s="107">
        <v>0</v>
      </c>
      <c r="F374" s="58">
        <v>0</v>
      </c>
      <c r="G374" s="50">
        <f t="shared" si="67"/>
        <v>0</v>
      </c>
      <c r="H374" s="50">
        <v>0</v>
      </c>
      <c r="I374" s="51">
        <f t="shared" si="69"/>
        <v>9925000</v>
      </c>
      <c r="J374" s="51">
        <f t="shared" si="70"/>
        <v>0</v>
      </c>
      <c r="K374" s="59"/>
      <c r="L374" s="59"/>
      <c r="M374" s="78"/>
      <c r="N374" s="108"/>
    </row>
    <row r="375" spans="1:15" ht="30" x14ac:dyDescent="0.25">
      <c r="A375" s="54" t="s">
        <v>204</v>
      </c>
      <c r="B375" s="55" t="s">
        <v>222</v>
      </c>
      <c r="C375" s="56" t="s">
        <v>65</v>
      </c>
      <c r="D375" s="107">
        <v>10000000</v>
      </c>
      <c r="E375" s="107">
        <v>9000000</v>
      </c>
      <c r="F375" s="58">
        <v>7200000</v>
      </c>
      <c r="G375" s="50">
        <f t="shared" si="67"/>
        <v>72</v>
      </c>
      <c r="H375" s="50">
        <f t="shared" si="62"/>
        <v>80</v>
      </c>
      <c r="I375" s="51">
        <f t="shared" si="69"/>
        <v>2800000</v>
      </c>
      <c r="J375" s="51">
        <f t="shared" si="70"/>
        <v>1800000</v>
      </c>
      <c r="K375" s="59"/>
      <c r="L375" s="59"/>
      <c r="M375" s="78"/>
      <c r="N375" s="108"/>
      <c r="O375" s="3"/>
    </row>
    <row r="376" spans="1:15" x14ac:dyDescent="0.25">
      <c r="A376" s="54" t="s">
        <v>206</v>
      </c>
      <c r="B376" s="55" t="s">
        <v>268</v>
      </c>
      <c r="C376" s="56" t="s">
        <v>66</v>
      </c>
      <c r="D376" s="107">
        <v>1636360</v>
      </c>
      <c r="E376" s="107">
        <v>0</v>
      </c>
      <c r="F376" s="58"/>
      <c r="G376" s="50">
        <f t="shared" si="67"/>
        <v>0</v>
      </c>
      <c r="H376" s="50">
        <v>0</v>
      </c>
      <c r="I376" s="51">
        <f t="shared" si="69"/>
        <v>1636360</v>
      </c>
      <c r="J376" s="51">
        <f t="shared" si="70"/>
        <v>0</v>
      </c>
      <c r="K376" s="121"/>
      <c r="L376" s="121"/>
      <c r="M376" s="122"/>
      <c r="N376" s="108"/>
    </row>
    <row r="377" spans="1:15" x14ac:dyDescent="0.25">
      <c r="A377" s="70" t="s">
        <v>208</v>
      </c>
      <c r="B377" s="55" t="s">
        <v>225</v>
      </c>
      <c r="C377" s="56" t="s">
        <v>74</v>
      </c>
      <c r="D377" s="107">
        <v>7374000</v>
      </c>
      <c r="E377" s="107">
        <v>0</v>
      </c>
      <c r="F377" s="58"/>
      <c r="G377" s="50">
        <f t="shared" si="67"/>
        <v>0</v>
      </c>
      <c r="H377" s="50">
        <v>0</v>
      </c>
      <c r="I377" s="51">
        <f t="shared" si="69"/>
        <v>7374000</v>
      </c>
      <c r="J377" s="51">
        <f t="shared" si="70"/>
        <v>0</v>
      </c>
      <c r="K377" s="121"/>
      <c r="L377" s="121"/>
      <c r="M377" s="122"/>
      <c r="N377" s="108"/>
    </row>
    <row r="378" spans="1:15" x14ac:dyDescent="0.25">
      <c r="A378" s="70" t="s">
        <v>210</v>
      </c>
      <c r="B378" s="71" t="s">
        <v>238</v>
      </c>
      <c r="C378" s="72" t="s">
        <v>68</v>
      </c>
      <c r="D378" s="159">
        <v>750000</v>
      </c>
      <c r="E378" s="159">
        <v>225000</v>
      </c>
      <c r="F378" s="159">
        <v>225000</v>
      </c>
      <c r="G378" s="75">
        <f t="shared" si="67"/>
        <v>30</v>
      </c>
      <c r="H378" s="75">
        <f t="shared" si="62"/>
        <v>100</v>
      </c>
      <c r="I378" s="76">
        <f t="shared" si="69"/>
        <v>525000</v>
      </c>
      <c r="J378" s="51">
        <f>E378-F378</f>
        <v>0</v>
      </c>
      <c r="K378" s="154"/>
      <c r="L378" s="154"/>
      <c r="M378" s="155"/>
      <c r="N378" s="108"/>
    </row>
    <row r="379" spans="1:15" ht="75" x14ac:dyDescent="0.25">
      <c r="A379" s="36">
        <v>47</v>
      </c>
      <c r="B379" s="37" t="s">
        <v>355</v>
      </c>
      <c r="C379" s="38" t="s">
        <v>190</v>
      </c>
      <c r="D379" s="39">
        <f>SUM(D380:D388)</f>
        <v>254450000</v>
      </c>
      <c r="E379" s="39">
        <f>SUM(E380:E388)</f>
        <v>66485940</v>
      </c>
      <c r="F379" s="68">
        <f>SUM(F380:F388)</f>
        <v>26300000</v>
      </c>
      <c r="G379" s="41">
        <f t="shared" si="67"/>
        <v>10.336018864216937</v>
      </c>
      <c r="H379" s="41">
        <f t="shared" si="62"/>
        <v>39.557235710287017</v>
      </c>
      <c r="I379" s="68">
        <f>SUM(I380:I388)</f>
        <v>228150000</v>
      </c>
      <c r="J379" s="68">
        <f>SUM(J380:J388)</f>
        <v>40185940</v>
      </c>
      <c r="K379" s="43"/>
      <c r="L379" s="43"/>
      <c r="M379" s="44"/>
      <c r="N379" s="108"/>
    </row>
    <row r="380" spans="1:15" x14ac:dyDescent="0.25">
      <c r="A380" s="54" t="s">
        <v>194</v>
      </c>
      <c r="B380" s="55" t="s">
        <v>195</v>
      </c>
      <c r="C380" s="56" t="s">
        <v>48</v>
      </c>
      <c r="D380" s="107">
        <v>5477460</v>
      </c>
      <c r="E380" s="107">
        <v>2749320</v>
      </c>
      <c r="F380" s="58">
        <v>0</v>
      </c>
      <c r="G380" s="50">
        <f t="shared" si="67"/>
        <v>0</v>
      </c>
      <c r="H380" s="50">
        <f t="shared" si="62"/>
        <v>0</v>
      </c>
      <c r="I380" s="51">
        <f t="shared" ref="I380:I388" si="72">D380-F380</f>
        <v>5477460</v>
      </c>
      <c r="J380" s="51">
        <f t="shared" ref="J380:J387" si="73">E380-F380</f>
        <v>2749320</v>
      </c>
      <c r="K380" s="59"/>
      <c r="L380" s="59"/>
      <c r="M380" s="78"/>
      <c r="N380" s="108"/>
    </row>
    <row r="381" spans="1:15" x14ac:dyDescent="0.25">
      <c r="A381" s="54" t="s">
        <v>196</v>
      </c>
      <c r="B381" s="55" t="s">
        <v>197</v>
      </c>
      <c r="C381" s="56" t="s">
        <v>49</v>
      </c>
      <c r="D381" s="107">
        <v>1741460</v>
      </c>
      <c r="E381" s="107">
        <v>711180</v>
      </c>
      <c r="F381" s="58">
        <v>0</v>
      </c>
      <c r="G381" s="50">
        <f t="shared" si="67"/>
        <v>0</v>
      </c>
      <c r="H381" s="50">
        <f t="shared" si="62"/>
        <v>0</v>
      </c>
      <c r="I381" s="51">
        <f t="shared" si="72"/>
        <v>1741460</v>
      </c>
      <c r="J381" s="51">
        <f t="shared" si="73"/>
        <v>711180</v>
      </c>
      <c r="K381" s="59"/>
      <c r="L381" s="59"/>
      <c r="M381" s="78"/>
      <c r="N381" s="108"/>
    </row>
    <row r="382" spans="1:15" x14ac:dyDescent="0.25">
      <c r="A382" s="54" t="s">
        <v>200</v>
      </c>
      <c r="B382" s="55" t="s">
        <v>235</v>
      </c>
      <c r="C382" s="56" t="s">
        <v>72</v>
      </c>
      <c r="D382" s="107">
        <v>660000</v>
      </c>
      <c r="E382" s="107">
        <v>330000</v>
      </c>
      <c r="F382" s="58">
        <v>0</v>
      </c>
      <c r="G382" s="50">
        <f t="shared" si="67"/>
        <v>0</v>
      </c>
      <c r="H382" s="50">
        <f t="shared" si="62"/>
        <v>0</v>
      </c>
      <c r="I382" s="51">
        <f t="shared" si="72"/>
        <v>660000</v>
      </c>
      <c r="J382" s="51">
        <f t="shared" si="73"/>
        <v>330000</v>
      </c>
      <c r="K382" s="59"/>
      <c r="L382" s="59"/>
      <c r="M382" s="78"/>
      <c r="N382" s="108"/>
    </row>
    <row r="383" spans="1:15" x14ac:dyDescent="0.25">
      <c r="A383" s="54" t="s">
        <v>202</v>
      </c>
      <c r="B383" s="55" t="s">
        <v>237</v>
      </c>
      <c r="C383" s="56" t="s">
        <v>63</v>
      </c>
      <c r="D383" s="107">
        <v>15950000</v>
      </c>
      <c r="E383" s="107">
        <v>6250000</v>
      </c>
      <c r="F383" s="58">
        <v>0</v>
      </c>
      <c r="G383" s="50">
        <f t="shared" si="67"/>
        <v>0</v>
      </c>
      <c r="H383" s="50">
        <f t="shared" si="62"/>
        <v>0</v>
      </c>
      <c r="I383" s="51">
        <f t="shared" si="72"/>
        <v>15950000</v>
      </c>
      <c r="J383" s="51">
        <f t="shared" si="73"/>
        <v>6250000</v>
      </c>
      <c r="K383" s="59"/>
      <c r="L383" s="59"/>
      <c r="M383" s="78"/>
      <c r="N383" s="108"/>
    </row>
    <row r="384" spans="1:15" ht="30" x14ac:dyDescent="0.25">
      <c r="A384" s="54" t="s">
        <v>204</v>
      </c>
      <c r="B384" s="55" t="s">
        <v>222</v>
      </c>
      <c r="C384" s="56" t="s">
        <v>65</v>
      </c>
      <c r="D384" s="107">
        <v>71600000</v>
      </c>
      <c r="E384" s="107">
        <v>26300000</v>
      </c>
      <c r="F384" s="107">
        <v>26300000</v>
      </c>
      <c r="G384" s="50">
        <f t="shared" si="67"/>
        <v>36.731843575418992</v>
      </c>
      <c r="H384" s="50">
        <f t="shared" si="62"/>
        <v>100</v>
      </c>
      <c r="I384" s="51">
        <f t="shared" si="72"/>
        <v>45300000</v>
      </c>
      <c r="J384" s="51">
        <f t="shared" si="73"/>
        <v>0</v>
      </c>
      <c r="K384" s="59"/>
      <c r="L384" s="59"/>
      <c r="M384" s="78"/>
      <c r="N384" s="108"/>
    </row>
    <row r="385" spans="1:14" x14ac:dyDescent="0.25">
      <c r="A385" s="54" t="s">
        <v>206</v>
      </c>
      <c r="B385" s="55" t="s">
        <v>268</v>
      </c>
      <c r="C385" s="56" t="s">
        <v>66</v>
      </c>
      <c r="D385" s="107">
        <v>4909080</v>
      </c>
      <c r="E385" s="107">
        <v>0</v>
      </c>
      <c r="F385" s="58">
        <v>0</v>
      </c>
      <c r="G385" s="50">
        <f t="shared" si="67"/>
        <v>0</v>
      </c>
      <c r="H385" s="50">
        <v>0</v>
      </c>
      <c r="I385" s="51">
        <f t="shared" si="72"/>
        <v>4909080</v>
      </c>
      <c r="J385" s="51">
        <f t="shared" si="73"/>
        <v>0</v>
      </c>
      <c r="K385" s="59"/>
      <c r="L385" s="59"/>
      <c r="M385" s="78"/>
      <c r="N385" s="108"/>
    </row>
    <row r="386" spans="1:14" ht="30" x14ac:dyDescent="0.25">
      <c r="A386" s="54" t="s">
        <v>208</v>
      </c>
      <c r="B386" s="55" t="s">
        <v>290</v>
      </c>
      <c r="C386" s="56" t="s">
        <v>104</v>
      </c>
      <c r="D386" s="107">
        <v>116159000</v>
      </c>
      <c r="E386" s="107">
        <v>30145440</v>
      </c>
      <c r="F386" s="58">
        <v>0</v>
      </c>
      <c r="G386" s="50">
        <f t="shared" si="67"/>
        <v>0</v>
      </c>
      <c r="H386" s="50">
        <f t="shared" si="62"/>
        <v>0</v>
      </c>
      <c r="I386" s="51">
        <f t="shared" si="72"/>
        <v>116159000</v>
      </c>
      <c r="J386" s="51">
        <f t="shared" si="73"/>
        <v>30145440</v>
      </c>
      <c r="K386" s="59"/>
      <c r="L386" s="59"/>
      <c r="M386" s="78"/>
      <c r="N386" s="108"/>
    </row>
    <row r="387" spans="1:14" x14ac:dyDescent="0.25">
      <c r="A387" s="54" t="s">
        <v>210</v>
      </c>
      <c r="B387" s="55" t="s">
        <v>225</v>
      </c>
      <c r="C387" s="56" t="s">
        <v>74</v>
      </c>
      <c r="D387" s="107">
        <v>30828000</v>
      </c>
      <c r="E387" s="107">
        <v>0</v>
      </c>
      <c r="F387" s="58">
        <v>0</v>
      </c>
      <c r="G387" s="50">
        <f t="shared" si="67"/>
        <v>0</v>
      </c>
      <c r="H387" s="50">
        <v>0</v>
      </c>
      <c r="I387" s="51">
        <f t="shared" si="72"/>
        <v>30828000</v>
      </c>
      <c r="J387" s="51">
        <f t="shared" si="73"/>
        <v>0</v>
      </c>
      <c r="K387" s="59"/>
      <c r="L387" s="59"/>
      <c r="M387" s="78"/>
      <c r="N387" s="108"/>
    </row>
    <row r="388" spans="1:14" x14ac:dyDescent="0.25">
      <c r="A388" s="70" t="s">
        <v>212</v>
      </c>
      <c r="B388" s="71" t="s">
        <v>238</v>
      </c>
      <c r="C388" s="72" t="s">
        <v>68</v>
      </c>
      <c r="D388" s="159">
        <v>7125000</v>
      </c>
      <c r="E388" s="159">
        <v>0</v>
      </c>
      <c r="F388" s="90">
        <v>0</v>
      </c>
      <c r="G388" s="75">
        <f t="shared" si="67"/>
        <v>0</v>
      </c>
      <c r="H388" s="75">
        <v>0</v>
      </c>
      <c r="I388" s="76">
        <f t="shared" si="72"/>
        <v>7125000</v>
      </c>
      <c r="J388" s="51">
        <f>E388-F388</f>
        <v>0</v>
      </c>
      <c r="K388" s="156"/>
      <c r="L388" s="156"/>
      <c r="M388" s="79"/>
      <c r="N388" s="108"/>
    </row>
    <row r="389" spans="1:14" ht="60" x14ac:dyDescent="0.25">
      <c r="A389" s="36">
        <v>48</v>
      </c>
      <c r="B389" s="37" t="s">
        <v>356</v>
      </c>
      <c r="C389" s="38" t="s">
        <v>170</v>
      </c>
      <c r="D389" s="39">
        <f>SUM(D390:D404)</f>
        <v>1361968096</v>
      </c>
      <c r="E389" s="39">
        <f>SUM(E390:E404)</f>
        <v>569951120</v>
      </c>
      <c r="F389" s="68">
        <f>SUM(F390:F404)</f>
        <v>246902210</v>
      </c>
      <c r="G389" s="41">
        <f t="shared" si="67"/>
        <v>18.128340210400935</v>
      </c>
      <c r="H389" s="41">
        <f t="shared" si="62"/>
        <v>43.319892063726442</v>
      </c>
      <c r="I389" s="68">
        <f>SUM(I390:I404)</f>
        <v>1115065886</v>
      </c>
      <c r="J389" s="68">
        <f>SUM(J390:J404)</f>
        <v>323048910</v>
      </c>
      <c r="K389" s="120"/>
      <c r="L389" s="43"/>
      <c r="M389" s="44"/>
      <c r="N389" s="108"/>
    </row>
    <row r="390" spans="1:14" x14ac:dyDescent="0.25">
      <c r="A390" s="54" t="s">
        <v>194</v>
      </c>
      <c r="B390" s="55" t="s">
        <v>195</v>
      </c>
      <c r="C390" s="56" t="s">
        <v>48</v>
      </c>
      <c r="D390" s="107">
        <v>11711000</v>
      </c>
      <c r="E390" s="107">
        <v>5019000</v>
      </c>
      <c r="F390" s="58">
        <v>0</v>
      </c>
      <c r="G390" s="50">
        <f t="shared" si="67"/>
        <v>0</v>
      </c>
      <c r="H390" s="50">
        <f t="shared" si="62"/>
        <v>0</v>
      </c>
      <c r="I390" s="51">
        <f t="shared" ref="I390:I400" si="74">D390-F390</f>
        <v>11711000</v>
      </c>
      <c r="J390" s="51">
        <f t="shared" ref="J390:J403" si="75">E390-F390</f>
        <v>5019000</v>
      </c>
      <c r="K390" s="59"/>
      <c r="L390" s="59"/>
      <c r="M390" s="78"/>
      <c r="N390" s="108"/>
    </row>
    <row r="391" spans="1:14" x14ac:dyDescent="0.25">
      <c r="A391" s="54" t="s">
        <v>196</v>
      </c>
      <c r="B391" s="55" t="s">
        <v>197</v>
      </c>
      <c r="C391" s="56" t="s">
        <v>49</v>
      </c>
      <c r="D391" s="107">
        <v>91630400</v>
      </c>
      <c r="E391" s="107">
        <v>31369400</v>
      </c>
      <c r="F391" s="58">
        <v>2160000</v>
      </c>
      <c r="G391" s="50">
        <f t="shared" si="67"/>
        <v>2.3572962684873144</v>
      </c>
      <c r="H391" s="50">
        <f t="shared" si="62"/>
        <v>6.8856911512493069</v>
      </c>
      <c r="I391" s="51">
        <f t="shared" si="74"/>
        <v>89470400</v>
      </c>
      <c r="J391" s="51">
        <f t="shared" si="75"/>
        <v>29209400</v>
      </c>
      <c r="K391" s="59"/>
      <c r="L391" s="59"/>
      <c r="M391" s="78"/>
      <c r="N391" s="108"/>
    </row>
    <row r="392" spans="1:14" x14ac:dyDescent="0.25">
      <c r="A392" s="54" t="s">
        <v>200</v>
      </c>
      <c r="B392" s="55" t="s">
        <v>235</v>
      </c>
      <c r="C392" s="56" t="s">
        <v>72</v>
      </c>
      <c r="D392" s="107">
        <v>1045000</v>
      </c>
      <c r="E392" s="107">
        <v>440000</v>
      </c>
      <c r="F392" s="58">
        <v>165000</v>
      </c>
      <c r="G392" s="50">
        <f t="shared" si="67"/>
        <v>15.789473684210526</v>
      </c>
      <c r="H392" s="50">
        <f t="shared" si="62"/>
        <v>37.5</v>
      </c>
      <c r="I392" s="51">
        <f t="shared" si="74"/>
        <v>880000</v>
      </c>
      <c r="J392" s="51">
        <f t="shared" si="75"/>
        <v>275000</v>
      </c>
      <c r="K392" s="59"/>
      <c r="L392" s="59"/>
      <c r="M392" s="78"/>
      <c r="N392" s="108"/>
    </row>
    <row r="393" spans="1:14" x14ac:dyDescent="0.25">
      <c r="A393" s="54" t="s">
        <v>202</v>
      </c>
      <c r="B393" s="55" t="s">
        <v>237</v>
      </c>
      <c r="C393" s="56" t="s">
        <v>63</v>
      </c>
      <c r="D393" s="107">
        <v>4200000</v>
      </c>
      <c r="E393" s="107">
        <v>1400000</v>
      </c>
      <c r="F393" s="58"/>
      <c r="G393" s="50">
        <f t="shared" si="67"/>
        <v>0</v>
      </c>
      <c r="H393" s="50">
        <f t="shared" si="62"/>
        <v>0</v>
      </c>
      <c r="I393" s="51">
        <f t="shared" si="74"/>
        <v>4200000</v>
      </c>
      <c r="J393" s="51">
        <f t="shared" si="75"/>
        <v>1400000</v>
      </c>
      <c r="K393" s="59"/>
      <c r="L393" s="59"/>
      <c r="M393" s="78"/>
      <c r="N393" s="108"/>
    </row>
    <row r="394" spans="1:14" s="315" customFormat="1" x14ac:dyDescent="0.25">
      <c r="A394" s="323" t="s">
        <v>204</v>
      </c>
      <c r="B394" s="324" t="s">
        <v>231</v>
      </c>
      <c r="C394" s="325" t="s">
        <v>64</v>
      </c>
      <c r="D394" s="329">
        <v>0</v>
      </c>
      <c r="E394" s="329">
        <v>1000000</v>
      </c>
      <c r="F394" s="327">
        <v>0</v>
      </c>
      <c r="G394" s="50">
        <v>0</v>
      </c>
      <c r="H394" s="50">
        <f t="shared" si="62"/>
        <v>0</v>
      </c>
      <c r="I394" s="51">
        <f t="shared" si="74"/>
        <v>0</v>
      </c>
      <c r="J394" s="51">
        <f t="shared" si="75"/>
        <v>1000000</v>
      </c>
      <c r="K394" s="59"/>
      <c r="L394" s="59"/>
      <c r="M394" s="328"/>
      <c r="N394" s="322"/>
    </row>
    <row r="395" spans="1:14" ht="30" x14ac:dyDescent="0.25">
      <c r="A395" s="54" t="s">
        <v>206</v>
      </c>
      <c r="B395" s="55" t="s">
        <v>295</v>
      </c>
      <c r="C395" s="56" t="s">
        <v>129</v>
      </c>
      <c r="D395" s="107">
        <v>240200000</v>
      </c>
      <c r="E395" s="107">
        <v>57100000</v>
      </c>
      <c r="F395" s="58">
        <v>23800000</v>
      </c>
      <c r="G395" s="50">
        <f t="shared" si="67"/>
        <v>9.9084096586178187</v>
      </c>
      <c r="H395" s="50">
        <f t="shared" si="62"/>
        <v>41.681260945709283</v>
      </c>
      <c r="I395" s="51">
        <f t="shared" si="74"/>
        <v>216400000</v>
      </c>
      <c r="J395" s="51">
        <f t="shared" si="75"/>
        <v>33300000</v>
      </c>
      <c r="K395" s="59"/>
      <c r="L395" s="59"/>
      <c r="M395" s="78"/>
      <c r="N395" s="108"/>
    </row>
    <row r="396" spans="1:14" ht="30" x14ac:dyDescent="0.25">
      <c r="A396" s="54" t="s">
        <v>208</v>
      </c>
      <c r="B396" s="55" t="s">
        <v>222</v>
      </c>
      <c r="C396" s="56" t="s">
        <v>65</v>
      </c>
      <c r="D396" s="107">
        <v>120100000</v>
      </c>
      <c r="E396" s="107">
        <v>77700000</v>
      </c>
      <c r="F396" s="58">
        <v>3000000</v>
      </c>
      <c r="G396" s="50">
        <f t="shared" si="67"/>
        <v>2.4979184013322229</v>
      </c>
      <c r="H396" s="50">
        <f t="shared" si="62"/>
        <v>3.8610038610038608</v>
      </c>
      <c r="I396" s="51">
        <f t="shared" si="74"/>
        <v>117100000</v>
      </c>
      <c r="J396" s="51">
        <f t="shared" si="75"/>
        <v>74700000</v>
      </c>
      <c r="K396" s="59"/>
      <c r="L396" s="59"/>
      <c r="M396" s="78"/>
    </row>
    <row r="397" spans="1:14" ht="30" x14ac:dyDescent="0.25">
      <c r="A397" s="54" t="s">
        <v>210</v>
      </c>
      <c r="B397" s="55" t="s">
        <v>297</v>
      </c>
      <c r="C397" s="56" t="s">
        <v>130</v>
      </c>
      <c r="D397" s="107">
        <v>357000000</v>
      </c>
      <c r="E397" s="107">
        <v>270500000</v>
      </c>
      <c r="F397" s="58">
        <v>169900000</v>
      </c>
      <c r="G397" s="50">
        <f t="shared" si="67"/>
        <v>47.591036414565821</v>
      </c>
      <c r="H397" s="50">
        <f t="shared" ref="H397:H433" si="76">F397/E397*100</f>
        <v>62.809611829944544</v>
      </c>
      <c r="I397" s="51">
        <f t="shared" si="74"/>
        <v>187100000</v>
      </c>
      <c r="J397" s="51">
        <f t="shared" si="75"/>
        <v>100600000</v>
      </c>
      <c r="K397" s="59"/>
      <c r="L397" s="59"/>
      <c r="M397" s="78"/>
      <c r="N397" s="108"/>
    </row>
    <row r="398" spans="1:14" x14ac:dyDescent="0.25">
      <c r="A398" s="54" t="s">
        <v>212</v>
      </c>
      <c r="B398" s="55" t="s">
        <v>271</v>
      </c>
      <c r="C398" s="56" t="s">
        <v>108</v>
      </c>
      <c r="D398" s="107">
        <v>133500000</v>
      </c>
      <c r="E398" s="107">
        <v>37500000</v>
      </c>
      <c r="F398" s="58">
        <v>0</v>
      </c>
      <c r="G398" s="50">
        <v>0</v>
      </c>
      <c r="H398" s="50">
        <f t="shared" si="76"/>
        <v>0</v>
      </c>
      <c r="I398" s="51">
        <f t="shared" si="74"/>
        <v>133500000</v>
      </c>
      <c r="J398" s="51">
        <f t="shared" si="75"/>
        <v>37500000</v>
      </c>
      <c r="K398" s="59"/>
      <c r="L398" s="59"/>
      <c r="M398" s="78"/>
      <c r="N398" s="108"/>
    </row>
    <row r="399" spans="1:14" x14ac:dyDescent="0.25">
      <c r="A399" s="54" t="s">
        <v>214</v>
      </c>
      <c r="B399" s="55" t="s">
        <v>283</v>
      </c>
      <c r="C399" s="56" t="s">
        <v>105</v>
      </c>
      <c r="D399" s="107">
        <v>12000000</v>
      </c>
      <c r="E399" s="107">
        <v>4000000</v>
      </c>
      <c r="F399" s="58">
        <v>0</v>
      </c>
      <c r="G399" s="50">
        <v>0</v>
      </c>
      <c r="H399" s="50">
        <f t="shared" si="76"/>
        <v>0</v>
      </c>
      <c r="I399" s="51">
        <f t="shared" si="74"/>
        <v>12000000</v>
      </c>
      <c r="J399" s="51">
        <f t="shared" si="75"/>
        <v>4000000</v>
      </c>
      <c r="K399" s="59"/>
      <c r="L399" s="59"/>
      <c r="M399" s="78"/>
      <c r="N399" s="108"/>
    </row>
    <row r="400" spans="1:14" x14ac:dyDescent="0.25">
      <c r="A400" s="54" t="s">
        <v>216</v>
      </c>
      <c r="B400" s="55" t="s">
        <v>245</v>
      </c>
      <c r="C400" s="56" t="s">
        <v>83</v>
      </c>
      <c r="D400" s="107">
        <v>2250000</v>
      </c>
      <c r="E400" s="107">
        <v>5200000</v>
      </c>
      <c r="F400" s="58">
        <v>0</v>
      </c>
      <c r="G400" s="50">
        <v>0</v>
      </c>
      <c r="H400" s="50">
        <f t="shared" si="76"/>
        <v>0</v>
      </c>
      <c r="I400" s="51">
        <f t="shared" si="74"/>
        <v>2250000</v>
      </c>
      <c r="J400" s="51">
        <f t="shared" si="75"/>
        <v>5200000</v>
      </c>
      <c r="K400" s="59"/>
      <c r="L400" s="59"/>
      <c r="M400" s="78"/>
      <c r="N400" s="108"/>
    </row>
    <row r="401" spans="1:15" x14ac:dyDescent="0.25">
      <c r="A401" s="54" t="s">
        <v>218</v>
      </c>
      <c r="B401" s="55" t="s">
        <v>224</v>
      </c>
      <c r="C401" s="56" t="s">
        <v>67</v>
      </c>
      <c r="D401" s="107">
        <v>6545160</v>
      </c>
      <c r="E401" s="107">
        <v>2181720</v>
      </c>
      <c r="F401" s="58">
        <v>0</v>
      </c>
      <c r="G401" s="50">
        <f t="shared" ref="G401:G433" si="77">F401/D401*100</f>
        <v>0</v>
      </c>
      <c r="H401" s="50">
        <f t="shared" si="76"/>
        <v>0</v>
      </c>
      <c r="I401" s="51">
        <f>D401-F401</f>
        <v>6545160</v>
      </c>
      <c r="J401" s="51">
        <f t="shared" si="75"/>
        <v>2181720</v>
      </c>
      <c r="K401" s="106"/>
      <c r="L401" s="106"/>
      <c r="M401" s="78"/>
    </row>
    <row r="402" spans="1:15" x14ac:dyDescent="0.25">
      <c r="A402" s="54" t="s">
        <v>220</v>
      </c>
      <c r="B402" s="55" t="s">
        <v>298</v>
      </c>
      <c r="C402" s="56" t="s">
        <v>127</v>
      </c>
      <c r="D402" s="107">
        <v>39000000</v>
      </c>
      <c r="E402" s="107">
        <v>15600000</v>
      </c>
      <c r="F402" s="58">
        <v>6000000</v>
      </c>
      <c r="G402" s="50">
        <f t="shared" si="77"/>
        <v>15.384615384615385</v>
      </c>
      <c r="H402" s="50">
        <f t="shared" si="76"/>
        <v>38.461538461538467</v>
      </c>
      <c r="I402" s="51">
        <f>D402-F402</f>
        <v>33000000</v>
      </c>
      <c r="J402" s="51">
        <f t="shared" si="75"/>
        <v>9600000</v>
      </c>
      <c r="K402" s="59"/>
      <c r="L402" s="59"/>
      <c r="M402" s="78"/>
    </row>
    <row r="403" spans="1:15" x14ac:dyDescent="0.25">
      <c r="A403" s="70" t="s">
        <v>251</v>
      </c>
      <c r="B403" s="55" t="s">
        <v>225</v>
      </c>
      <c r="C403" s="56" t="s">
        <v>74</v>
      </c>
      <c r="D403" s="107">
        <v>333936536</v>
      </c>
      <c r="E403" s="107">
        <v>55041000</v>
      </c>
      <c r="F403" s="58">
        <v>41877210</v>
      </c>
      <c r="G403" s="50">
        <f t="shared" si="77"/>
        <v>12.540469665769066</v>
      </c>
      <c r="H403" s="50">
        <f t="shared" si="76"/>
        <v>76.083664904344033</v>
      </c>
      <c r="I403" s="51">
        <f>D403-F403</f>
        <v>292059326</v>
      </c>
      <c r="J403" s="51">
        <f t="shared" si="75"/>
        <v>13163790</v>
      </c>
      <c r="K403" s="59"/>
      <c r="L403" s="59"/>
      <c r="M403" s="78"/>
      <c r="O403" s="3"/>
    </row>
    <row r="404" spans="1:15" x14ac:dyDescent="0.25">
      <c r="A404" s="70" t="s">
        <v>252</v>
      </c>
      <c r="B404" s="71" t="s">
        <v>238</v>
      </c>
      <c r="C404" s="72" t="s">
        <v>68</v>
      </c>
      <c r="D404" s="159">
        <v>8850000</v>
      </c>
      <c r="E404" s="159">
        <v>5900000</v>
      </c>
      <c r="F404" s="90">
        <v>0</v>
      </c>
      <c r="G404" s="75">
        <f t="shared" si="77"/>
        <v>0</v>
      </c>
      <c r="H404" s="75">
        <f t="shared" si="76"/>
        <v>0</v>
      </c>
      <c r="I404" s="76">
        <f>D404-F404</f>
        <v>8850000</v>
      </c>
      <c r="J404" s="51">
        <f>E404-F404</f>
        <v>5900000</v>
      </c>
      <c r="K404" s="77"/>
      <c r="L404" s="77"/>
      <c r="M404" s="79"/>
    </row>
    <row r="405" spans="1:15" ht="75" x14ac:dyDescent="0.25">
      <c r="A405" s="36">
        <v>49</v>
      </c>
      <c r="B405" s="37" t="s">
        <v>357</v>
      </c>
      <c r="C405" s="38" t="s">
        <v>171</v>
      </c>
      <c r="D405" s="39">
        <f>SUM(D406:D415)</f>
        <v>212172500</v>
      </c>
      <c r="E405" s="39">
        <f>SUM(E406:E415)</f>
        <v>68357900</v>
      </c>
      <c r="F405" s="39">
        <f>SUM(F406:F415)</f>
        <v>0</v>
      </c>
      <c r="G405" s="41">
        <f t="shared" si="77"/>
        <v>0</v>
      </c>
      <c r="H405" s="41">
        <f t="shared" si="76"/>
        <v>0</v>
      </c>
      <c r="I405" s="39">
        <f>SUM(I406:I415)</f>
        <v>212172500</v>
      </c>
      <c r="J405" s="39">
        <f>SUM(J406:J415)</f>
        <v>68357900</v>
      </c>
      <c r="K405" s="120"/>
      <c r="L405" s="43"/>
      <c r="M405" s="44"/>
    </row>
    <row r="406" spans="1:15" x14ac:dyDescent="0.25">
      <c r="A406" s="54" t="s">
        <v>194</v>
      </c>
      <c r="B406" s="55" t="s">
        <v>195</v>
      </c>
      <c r="C406" s="56" t="s">
        <v>48</v>
      </c>
      <c r="D406" s="167">
        <v>9176540</v>
      </c>
      <c r="E406" s="167">
        <v>3480950</v>
      </c>
      <c r="F406" s="58">
        <v>0</v>
      </c>
      <c r="G406" s="50">
        <f t="shared" si="77"/>
        <v>0</v>
      </c>
      <c r="H406" s="50">
        <f t="shared" si="76"/>
        <v>0</v>
      </c>
      <c r="I406" s="51">
        <f t="shared" ref="I406:I413" si="78">D406-F406</f>
        <v>9176540</v>
      </c>
      <c r="J406" s="51">
        <f t="shared" ref="J406:J414" si="79">E406-F406</f>
        <v>3480950</v>
      </c>
      <c r="K406" s="59"/>
      <c r="L406" s="59"/>
      <c r="M406" s="78"/>
    </row>
    <row r="407" spans="1:15" x14ac:dyDescent="0.25">
      <c r="A407" s="54" t="s">
        <v>196</v>
      </c>
      <c r="B407" s="55" t="s">
        <v>197</v>
      </c>
      <c r="C407" s="56" t="s">
        <v>49</v>
      </c>
      <c r="D407" s="167">
        <v>13459100</v>
      </c>
      <c r="E407" s="167">
        <v>3056950</v>
      </c>
      <c r="F407" s="58">
        <v>0</v>
      </c>
      <c r="G407" s="50">
        <f t="shared" si="77"/>
        <v>0</v>
      </c>
      <c r="H407" s="50">
        <f t="shared" si="76"/>
        <v>0</v>
      </c>
      <c r="I407" s="51">
        <f t="shared" si="78"/>
        <v>13459100</v>
      </c>
      <c r="J407" s="51">
        <f t="shared" si="79"/>
        <v>3056950</v>
      </c>
      <c r="K407" s="59"/>
      <c r="L407" s="59"/>
      <c r="M407" s="78"/>
    </row>
    <row r="408" spans="1:15" x14ac:dyDescent="0.25">
      <c r="A408" s="54" t="s">
        <v>200</v>
      </c>
      <c r="B408" s="55" t="s">
        <v>235</v>
      </c>
      <c r="C408" s="56" t="s">
        <v>72</v>
      </c>
      <c r="D408" s="167">
        <v>220000</v>
      </c>
      <c r="E408" s="167">
        <v>220000</v>
      </c>
      <c r="F408" s="58">
        <v>0</v>
      </c>
      <c r="G408" s="50">
        <f t="shared" si="77"/>
        <v>0</v>
      </c>
      <c r="H408" s="50">
        <f t="shared" si="76"/>
        <v>0</v>
      </c>
      <c r="I408" s="51">
        <f t="shared" si="78"/>
        <v>220000</v>
      </c>
      <c r="J408" s="51">
        <f t="shared" si="79"/>
        <v>220000</v>
      </c>
      <c r="K408" s="59"/>
      <c r="L408" s="59"/>
      <c r="M408" s="78"/>
    </row>
    <row r="409" spans="1:15" x14ac:dyDescent="0.25">
      <c r="A409" s="54" t="s">
        <v>202</v>
      </c>
      <c r="B409" s="55" t="s">
        <v>237</v>
      </c>
      <c r="C409" s="56" t="s">
        <v>63</v>
      </c>
      <c r="D409" s="167">
        <v>14625000</v>
      </c>
      <c r="E409" s="167">
        <v>3500000</v>
      </c>
      <c r="F409" s="58">
        <v>0</v>
      </c>
      <c r="G409" s="50">
        <f t="shared" si="77"/>
        <v>0</v>
      </c>
      <c r="H409" s="50">
        <f t="shared" si="76"/>
        <v>0</v>
      </c>
      <c r="I409" s="51">
        <f t="shared" si="78"/>
        <v>14625000</v>
      </c>
      <c r="J409" s="51">
        <f t="shared" si="79"/>
        <v>3500000</v>
      </c>
      <c r="K409" s="59"/>
      <c r="L409" s="59"/>
      <c r="M409" s="78"/>
    </row>
    <row r="410" spans="1:15" ht="30" x14ac:dyDescent="0.25">
      <c r="A410" s="54" t="s">
        <v>204</v>
      </c>
      <c r="B410" s="55" t="s">
        <v>295</v>
      </c>
      <c r="C410" s="56" t="s">
        <v>129</v>
      </c>
      <c r="D410" s="167">
        <v>62325000</v>
      </c>
      <c r="E410" s="167">
        <v>18500000</v>
      </c>
      <c r="F410" s="58">
        <v>0</v>
      </c>
      <c r="G410" s="50">
        <f t="shared" si="77"/>
        <v>0</v>
      </c>
      <c r="H410" s="50">
        <f t="shared" si="76"/>
        <v>0</v>
      </c>
      <c r="I410" s="51">
        <f t="shared" si="78"/>
        <v>62325000</v>
      </c>
      <c r="J410" s="51">
        <f t="shared" si="79"/>
        <v>18500000</v>
      </c>
      <c r="K410" s="59"/>
      <c r="L410" s="59"/>
      <c r="M410" s="78"/>
      <c r="O410" s="3"/>
    </row>
    <row r="411" spans="1:15" ht="30" x14ac:dyDescent="0.25">
      <c r="A411" s="54" t="s">
        <v>206</v>
      </c>
      <c r="B411" s="55" t="s">
        <v>222</v>
      </c>
      <c r="C411" s="56" t="s">
        <v>65</v>
      </c>
      <c r="D411" s="167">
        <v>79450000</v>
      </c>
      <c r="E411" s="167">
        <v>29700000</v>
      </c>
      <c r="F411" s="58">
        <v>0</v>
      </c>
      <c r="G411" s="50">
        <f t="shared" si="77"/>
        <v>0</v>
      </c>
      <c r="H411" s="50">
        <f t="shared" si="76"/>
        <v>0</v>
      </c>
      <c r="I411" s="51">
        <f t="shared" si="78"/>
        <v>79450000</v>
      </c>
      <c r="J411" s="51">
        <f t="shared" si="79"/>
        <v>29700000</v>
      </c>
      <c r="K411" s="59"/>
      <c r="L411" s="59"/>
      <c r="M411" s="78"/>
    </row>
    <row r="412" spans="1:15" s="315" customFormat="1" x14ac:dyDescent="0.25">
      <c r="A412" s="323" t="s">
        <v>208</v>
      </c>
      <c r="B412" s="324" t="s">
        <v>297</v>
      </c>
      <c r="C412" s="325" t="s">
        <v>485</v>
      </c>
      <c r="D412" s="330">
        <v>0</v>
      </c>
      <c r="E412" s="330">
        <v>9900000</v>
      </c>
      <c r="F412" s="327">
        <v>0</v>
      </c>
      <c r="G412" s="50">
        <v>0</v>
      </c>
      <c r="H412" s="50">
        <f t="shared" ref="H412" si="80">F412/E412*100</f>
        <v>0</v>
      </c>
      <c r="I412" s="51">
        <f t="shared" ref="I412" si="81">D412-F412</f>
        <v>0</v>
      </c>
      <c r="J412" s="51">
        <f t="shared" ref="J412" si="82">E412-F412</f>
        <v>9900000</v>
      </c>
      <c r="K412" s="59"/>
      <c r="L412" s="59"/>
      <c r="M412" s="328"/>
      <c r="N412" s="331"/>
    </row>
    <row r="413" spans="1:15" x14ac:dyDescent="0.25">
      <c r="A413" s="54" t="s">
        <v>210</v>
      </c>
      <c r="B413" s="55" t="s">
        <v>268</v>
      </c>
      <c r="C413" s="56" t="s">
        <v>66</v>
      </c>
      <c r="D413" s="167">
        <v>1636360</v>
      </c>
      <c r="E413" s="167">
        <v>0</v>
      </c>
      <c r="F413" s="58">
        <v>0</v>
      </c>
      <c r="G413" s="50">
        <f t="shared" si="77"/>
        <v>0</v>
      </c>
      <c r="H413" s="50">
        <v>0</v>
      </c>
      <c r="I413" s="51">
        <f t="shared" si="78"/>
        <v>1636360</v>
      </c>
      <c r="J413" s="51">
        <f t="shared" si="79"/>
        <v>0</v>
      </c>
      <c r="K413" s="59"/>
      <c r="L413" s="59"/>
      <c r="M413" s="78"/>
    </row>
    <row r="414" spans="1:15" x14ac:dyDescent="0.25">
      <c r="A414" s="70" t="s">
        <v>212</v>
      </c>
      <c r="B414" s="55" t="s">
        <v>225</v>
      </c>
      <c r="C414" s="56" t="s">
        <v>74</v>
      </c>
      <c r="D414" s="167">
        <v>29030500</v>
      </c>
      <c r="E414" s="167">
        <v>0</v>
      </c>
      <c r="F414" s="58">
        <v>0</v>
      </c>
      <c r="G414" s="50">
        <f t="shared" si="77"/>
        <v>0</v>
      </c>
      <c r="H414" s="50">
        <v>0</v>
      </c>
      <c r="I414" s="51">
        <f>D414-F414</f>
        <v>29030500</v>
      </c>
      <c r="J414" s="51">
        <f t="shared" si="79"/>
        <v>0</v>
      </c>
      <c r="K414" s="59"/>
      <c r="L414" s="59"/>
      <c r="M414" s="78"/>
    </row>
    <row r="415" spans="1:15" x14ac:dyDescent="0.25">
      <c r="A415" s="70" t="s">
        <v>214</v>
      </c>
      <c r="B415" s="71" t="s">
        <v>238</v>
      </c>
      <c r="C415" s="72" t="s">
        <v>68</v>
      </c>
      <c r="D415" s="168">
        <v>2250000</v>
      </c>
      <c r="E415" s="168">
        <v>0</v>
      </c>
      <c r="F415" s="169">
        <v>0</v>
      </c>
      <c r="G415" s="75">
        <f t="shared" si="77"/>
        <v>0</v>
      </c>
      <c r="H415" s="75">
        <v>0</v>
      </c>
      <c r="I415" s="76">
        <f>D415-F415</f>
        <v>2250000</v>
      </c>
      <c r="J415" s="76">
        <f>E415-F415</f>
        <v>0</v>
      </c>
      <c r="K415" s="77"/>
      <c r="L415" s="77"/>
      <c r="M415" s="79"/>
    </row>
    <row r="416" spans="1:15" ht="30" x14ac:dyDescent="0.25">
      <c r="A416" s="91" t="s">
        <v>122</v>
      </c>
      <c r="B416" s="92" t="s">
        <v>148</v>
      </c>
      <c r="C416" s="93" t="s">
        <v>191</v>
      </c>
      <c r="D416" s="94">
        <f>D417</f>
        <v>5527060142</v>
      </c>
      <c r="E416" s="94">
        <f>E417</f>
        <v>4626222672</v>
      </c>
      <c r="F416" s="94">
        <f>F417</f>
        <v>119236900</v>
      </c>
      <c r="G416" s="96">
        <f t="shared" si="77"/>
        <v>2.1573295194297164</v>
      </c>
      <c r="H416" s="96">
        <f t="shared" si="76"/>
        <v>2.5774137661309702</v>
      </c>
      <c r="I416" s="94">
        <f>I417</f>
        <v>5407823242</v>
      </c>
      <c r="J416" s="94">
        <f>J417</f>
        <v>4506985772</v>
      </c>
      <c r="K416" s="118"/>
      <c r="L416" s="118"/>
      <c r="M416" s="99"/>
    </row>
    <row r="417" spans="1:15" ht="45" x14ac:dyDescent="0.25">
      <c r="A417" s="36">
        <v>50</v>
      </c>
      <c r="B417" s="37" t="s">
        <v>358</v>
      </c>
      <c r="C417" s="38" t="s">
        <v>172</v>
      </c>
      <c r="D417" s="39">
        <f>SUM(D418:D432)</f>
        <v>5527060142</v>
      </c>
      <c r="E417" s="39">
        <f>SUM(E418:E432)</f>
        <v>4626222672</v>
      </c>
      <c r="F417" s="39">
        <f>SUM(F418:F432)</f>
        <v>119236900</v>
      </c>
      <c r="G417" s="41">
        <f t="shared" si="77"/>
        <v>2.1573295194297164</v>
      </c>
      <c r="H417" s="41">
        <f t="shared" si="76"/>
        <v>2.5774137661309702</v>
      </c>
      <c r="I417" s="39">
        <f>SUM(I418:I432)</f>
        <v>5407823242</v>
      </c>
      <c r="J417" s="39">
        <f>SUM(J418:J432)</f>
        <v>4506985772</v>
      </c>
      <c r="K417" s="120"/>
      <c r="L417" s="43"/>
      <c r="M417" s="44"/>
    </row>
    <row r="418" spans="1:15" x14ac:dyDescent="0.25">
      <c r="A418" s="54" t="s">
        <v>194</v>
      </c>
      <c r="B418" s="55" t="s">
        <v>195</v>
      </c>
      <c r="C418" s="56" t="s">
        <v>48</v>
      </c>
      <c r="D418" s="107">
        <v>27036570</v>
      </c>
      <c r="E418" s="107">
        <v>29519510</v>
      </c>
      <c r="F418" s="58">
        <v>1355000</v>
      </c>
      <c r="G418" s="50">
        <f t="shared" si="77"/>
        <v>5.0117304081101999</v>
      </c>
      <c r="H418" s="50">
        <f t="shared" si="76"/>
        <v>4.5901845931724479</v>
      </c>
      <c r="I418" s="51">
        <f t="shared" ref="I418:I432" si="83">D418-F418</f>
        <v>25681570</v>
      </c>
      <c r="J418" s="51">
        <f t="shared" ref="J418:J431" si="84">E418-F418</f>
        <v>28164510</v>
      </c>
      <c r="K418" s="106"/>
      <c r="L418" s="106"/>
      <c r="M418" s="78"/>
    </row>
    <row r="419" spans="1:15" x14ac:dyDescent="0.25">
      <c r="A419" s="54" t="s">
        <v>196</v>
      </c>
      <c r="B419" s="55" t="s">
        <v>197</v>
      </c>
      <c r="C419" s="56" t="s">
        <v>49</v>
      </c>
      <c r="D419" s="107">
        <v>237378692</v>
      </c>
      <c r="E419" s="107">
        <v>246222402</v>
      </c>
      <c r="F419" s="58">
        <v>2540000</v>
      </c>
      <c r="G419" s="50">
        <f t="shared" si="77"/>
        <v>1.070020219000954</v>
      </c>
      <c r="H419" s="50">
        <f t="shared" si="76"/>
        <v>1.031587694445447</v>
      </c>
      <c r="I419" s="51">
        <f t="shared" si="83"/>
        <v>234838692</v>
      </c>
      <c r="J419" s="51">
        <f t="shared" si="84"/>
        <v>243682402</v>
      </c>
      <c r="K419" s="59"/>
      <c r="L419" s="59"/>
      <c r="M419" s="78"/>
    </row>
    <row r="420" spans="1:15" x14ac:dyDescent="0.25">
      <c r="A420" s="54" t="s">
        <v>200</v>
      </c>
      <c r="B420" s="55" t="s">
        <v>235</v>
      </c>
      <c r="C420" s="56" t="s">
        <v>72</v>
      </c>
      <c r="D420" s="107">
        <v>2640000</v>
      </c>
      <c r="E420" s="107">
        <v>2640000</v>
      </c>
      <c r="F420" s="58">
        <v>660000</v>
      </c>
      <c r="G420" s="50">
        <f t="shared" si="77"/>
        <v>25</v>
      </c>
      <c r="H420" s="50">
        <f t="shared" si="76"/>
        <v>25</v>
      </c>
      <c r="I420" s="51">
        <f t="shared" si="83"/>
        <v>1980000</v>
      </c>
      <c r="J420" s="51">
        <f t="shared" si="84"/>
        <v>1980000</v>
      </c>
      <c r="K420" s="59"/>
      <c r="L420" s="59"/>
      <c r="M420" s="78"/>
    </row>
    <row r="421" spans="1:15" ht="30" x14ac:dyDescent="0.25">
      <c r="A421" s="54" t="s">
        <v>202</v>
      </c>
      <c r="B421" s="55" t="s">
        <v>295</v>
      </c>
      <c r="C421" s="56" t="s">
        <v>129</v>
      </c>
      <c r="D421" s="107">
        <v>1657530000</v>
      </c>
      <c r="E421" s="107">
        <v>1408680000</v>
      </c>
      <c r="F421" s="58">
        <v>4800000</v>
      </c>
      <c r="G421" s="50">
        <f t="shared" si="77"/>
        <v>0.28958751877794064</v>
      </c>
      <c r="H421" s="50">
        <f t="shared" si="76"/>
        <v>0.34074452679103845</v>
      </c>
      <c r="I421" s="51">
        <f t="shared" si="83"/>
        <v>1652730000</v>
      </c>
      <c r="J421" s="51">
        <f t="shared" si="84"/>
        <v>1403880000</v>
      </c>
      <c r="K421" s="59"/>
      <c r="L421" s="59"/>
      <c r="M421" s="78"/>
    </row>
    <row r="422" spans="1:15" x14ac:dyDescent="0.25">
      <c r="A422" s="54" t="s">
        <v>204</v>
      </c>
      <c r="B422" s="55" t="s">
        <v>296</v>
      </c>
      <c r="C422" s="56" t="s">
        <v>107</v>
      </c>
      <c r="D422" s="107">
        <v>21177000</v>
      </c>
      <c r="E422" s="107">
        <v>18824000</v>
      </c>
      <c r="F422" s="58">
        <v>9165000</v>
      </c>
      <c r="G422" s="50">
        <f t="shared" si="77"/>
        <v>43.278084714548804</v>
      </c>
      <c r="H422" s="50">
        <f t="shared" si="76"/>
        <v>48.687845303867405</v>
      </c>
      <c r="I422" s="51">
        <f t="shared" si="83"/>
        <v>12012000</v>
      </c>
      <c r="J422" s="51">
        <f t="shared" si="84"/>
        <v>9659000</v>
      </c>
      <c r="K422" s="59"/>
      <c r="L422" s="59"/>
      <c r="M422" s="78"/>
    </row>
    <row r="423" spans="1:15" ht="30" x14ac:dyDescent="0.25">
      <c r="A423" s="54" t="s">
        <v>206</v>
      </c>
      <c r="B423" s="55" t="s">
        <v>222</v>
      </c>
      <c r="C423" s="56" t="s">
        <v>65</v>
      </c>
      <c r="D423" s="107">
        <v>658860000</v>
      </c>
      <c r="E423" s="107">
        <v>685308000</v>
      </c>
      <c r="F423" s="58">
        <v>15450000</v>
      </c>
      <c r="G423" s="50">
        <f t="shared" si="77"/>
        <v>2.3449594754576086</v>
      </c>
      <c r="H423" s="50">
        <f t="shared" si="76"/>
        <v>2.254460768005043</v>
      </c>
      <c r="I423" s="51">
        <f t="shared" si="83"/>
        <v>643410000</v>
      </c>
      <c r="J423" s="51">
        <f t="shared" si="84"/>
        <v>669858000</v>
      </c>
      <c r="K423" s="59"/>
      <c r="L423" s="59"/>
      <c r="M423" s="78"/>
    </row>
    <row r="424" spans="1:15" ht="30" x14ac:dyDescent="0.25">
      <c r="A424" s="54" t="s">
        <v>208</v>
      </c>
      <c r="B424" s="55" t="s">
        <v>297</v>
      </c>
      <c r="C424" s="56" t="s">
        <v>130</v>
      </c>
      <c r="D424" s="107">
        <v>1173282000</v>
      </c>
      <c r="E424" s="107">
        <v>541222000</v>
      </c>
      <c r="F424" s="58">
        <v>57346000</v>
      </c>
      <c r="G424" s="50">
        <f t="shared" si="77"/>
        <v>4.8876570168126676</v>
      </c>
      <c r="H424" s="50">
        <f t="shared" si="76"/>
        <v>10.595652061446135</v>
      </c>
      <c r="I424" s="51">
        <f t="shared" si="83"/>
        <v>1115936000</v>
      </c>
      <c r="J424" s="51">
        <f t="shared" si="84"/>
        <v>483876000</v>
      </c>
      <c r="K424" s="59"/>
      <c r="L424" s="59"/>
      <c r="M424" s="78"/>
    </row>
    <row r="425" spans="1:15" s="3" customFormat="1" x14ac:dyDescent="0.25">
      <c r="A425" s="54" t="s">
        <v>210</v>
      </c>
      <c r="B425" s="55" t="s">
        <v>271</v>
      </c>
      <c r="C425" s="56" t="s">
        <v>108</v>
      </c>
      <c r="D425" s="107">
        <v>1241700000</v>
      </c>
      <c r="E425" s="107">
        <v>1364000000</v>
      </c>
      <c r="F425" s="58">
        <v>5400000</v>
      </c>
      <c r="G425" s="50">
        <f t="shared" si="77"/>
        <v>0.43488765402271079</v>
      </c>
      <c r="H425" s="50">
        <f t="shared" si="76"/>
        <v>0.39589442815249265</v>
      </c>
      <c r="I425" s="51">
        <f t="shared" si="83"/>
        <v>1236300000</v>
      </c>
      <c r="J425" s="51">
        <f t="shared" si="84"/>
        <v>1358600000</v>
      </c>
      <c r="K425" s="59"/>
      <c r="L425" s="59"/>
      <c r="M425" s="78"/>
      <c r="O425" s="1"/>
    </row>
    <row r="426" spans="1:15" s="3" customFormat="1" x14ac:dyDescent="0.25">
      <c r="A426" s="54" t="s">
        <v>212</v>
      </c>
      <c r="B426" s="55" t="s">
        <v>283</v>
      </c>
      <c r="C426" s="56" t="s">
        <v>105</v>
      </c>
      <c r="D426" s="107">
        <v>111000000</v>
      </c>
      <c r="E426" s="107">
        <v>108000000</v>
      </c>
      <c r="F426" s="58">
        <v>0</v>
      </c>
      <c r="G426" s="50">
        <f t="shared" si="77"/>
        <v>0</v>
      </c>
      <c r="H426" s="50">
        <f t="shared" si="76"/>
        <v>0</v>
      </c>
      <c r="I426" s="51">
        <f t="shared" si="83"/>
        <v>111000000</v>
      </c>
      <c r="J426" s="51">
        <f t="shared" si="84"/>
        <v>108000000</v>
      </c>
      <c r="K426" s="121"/>
      <c r="L426" s="121"/>
      <c r="M426" s="122"/>
      <c r="O426" s="1"/>
    </row>
    <row r="427" spans="1:15" s="331" customFormat="1" x14ac:dyDescent="0.25">
      <c r="A427" s="323" t="s">
        <v>214</v>
      </c>
      <c r="B427" s="324" t="s">
        <v>486</v>
      </c>
      <c r="C427" s="325" t="s">
        <v>66</v>
      </c>
      <c r="D427" s="329">
        <v>0</v>
      </c>
      <c r="E427" s="329">
        <v>0</v>
      </c>
      <c r="F427" s="327">
        <v>0</v>
      </c>
      <c r="G427" s="50">
        <v>0</v>
      </c>
      <c r="H427" s="50">
        <v>0</v>
      </c>
      <c r="I427" s="51">
        <f t="shared" si="83"/>
        <v>0</v>
      </c>
      <c r="J427" s="51">
        <f t="shared" si="84"/>
        <v>0</v>
      </c>
      <c r="K427" s="332"/>
      <c r="L427" s="332"/>
      <c r="M427" s="333"/>
      <c r="O427" s="315"/>
    </row>
    <row r="428" spans="1:15" s="3" customFormat="1" x14ac:dyDescent="0.25">
      <c r="A428" s="54" t="s">
        <v>216</v>
      </c>
      <c r="B428" s="55" t="s">
        <v>224</v>
      </c>
      <c r="C428" s="56" t="s">
        <v>67</v>
      </c>
      <c r="D428" s="107">
        <v>9090900</v>
      </c>
      <c r="E428" s="107">
        <v>6545160</v>
      </c>
      <c r="F428" s="58">
        <v>0</v>
      </c>
      <c r="G428" s="50">
        <f t="shared" si="77"/>
        <v>0</v>
      </c>
      <c r="H428" s="50">
        <f t="shared" si="76"/>
        <v>0</v>
      </c>
      <c r="I428" s="51">
        <f t="shared" si="83"/>
        <v>9090900</v>
      </c>
      <c r="J428" s="51">
        <f t="shared" si="84"/>
        <v>6545160</v>
      </c>
      <c r="K428" s="59"/>
      <c r="L428" s="59"/>
      <c r="M428" s="78"/>
      <c r="O428" s="1"/>
    </row>
    <row r="429" spans="1:15" s="3" customFormat="1" x14ac:dyDescent="0.25">
      <c r="A429" s="54" t="s">
        <v>218</v>
      </c>
      <c r="B429" s="55" t="s">
        <v>298</v>
      </c>
      <c r="C429" s="56" t="s">
        <v>127</v>
      </c>
      <c r="D429" s="107">
        <v>14040000</v>
      </c>
      <c r="E429" s="107">
        <v>12480000</v>
      </c>
      <c r="F429" s="58">
        <v>6000000</v>
      </c>
      <c r="G429" s="50">
        <f t="shared" si="77"/>
        <v>42.735042735042732</v>
      </c>
      <c r="H429" s="50">
        <f t="shared" si="76"/>
        <v>48.07692307692308</v>
      </c>
      <c r="I429" s="51">
        <f t="shared" si="83"/>
        <v>8040000</v>
      </c>
      <c r="J429" s="51">
        <f t="shared" si="84"/>
        <v>6480000</v>
      </c>
      <c r="K429" s="59"/>
      <c r="L429" s="59"/>
      <c r="M429" s="78"/>
      <c r="O429" s="1"/>
    </row>
    <row r="430" spans="1:15" s="3" customFormat="1" x14ac:dyDescent="0.25">
      <c r="A430" s="54" t="s">
        <v>220</v>
      </c>
      <c r="B430" s="55" t="s">
        <v>225</v>
      </c>
      <c r="C430" s="56" t="s">
        <v>74</v>
      </c>
      <c r="D430" s="107">
        <v>91123900</v>
      </c>
      <c r="E430" s="107">
        <v>32070100</v>
      </c>
      <c r="F430" s="58">
        <v>15695900</v>
      </c>
      <c r="G430" s="50">
        <f t="shared" si="77"/>
        <v>17.224789544784628</v>
      </c>
      <c r="H430" s="50">
        <f t="shared" si="76"/>
        <v>48.942472895313706</v>
      </c>
      <c r="I430" s="51">
        <f t="shared" si="83"/>
        <v>75428000</v>
      </c>
      <c r="J430" s="51">
        <f t="shared" si="84"/>
        <v>16374200</v>
      </c>
      <c r="K430" s="59"/>
      <c r="L430" s="59"/>
      <c r="M430" s="78"/>
      <c r="O430" s="1"/>
    </row>
    <row r="431" spans="1:15" s="3" customFormat="1" x14ac:dyDescent="0.25">
      <c r="A431" s="70" t="s">
        <v>251</v>
      </c>
      <c r="B431" s="55" t="s">
        <v>238</v>
      </c>
      <c r="C431" s="56" t="s">
        <v>68</v>
      </c>
      <c r="D431" s="107">
        <v>4800000</v>
      </c>
      <c r="E431" s="107">
        <v>825000</v>
      </c>
      <c r="F431" s="58">
        <v>825000</v>
      </c>
      <c r="G431" s="50">
        <f t="shared" si="77"/>
        <v>17.1875</v>
      </c>
      <c r="H431" s="50">
        <f t="shared" si="76"/>
        <v>100</v>
      </c>
      <c r="I431" s="51">
        <f t="shared" si="83"/>
        <v>3975000</v>
      </c>
      <c r="J431" s="51">
        <f t="shared" si="84"/>
        <v>0</v>
      </c>
      <c r="K431" s="59"/>
      <c r="L431" s="59"/>
      <c r="M431" s="78"/>
      <c r="O431" s="1"/>
    </row>
    <row r="432" spans="1:15" s="3" customFormat="1" x14ac:dyDescent="0.25">
      <c r="A432" s="70">
        <v>0</v>
      </c>
      <c r="B432" s="71" t="s">
        <v>226</v>
      </c>
      <c r="C432" s="72" t="s">
        <v>69</v>
      </c>
      <c r="D432" s="159">
        <v>277401080</v>
      </c>
      <c r="E432" s="334">
        <v>169886500</v>
      </c>
      <c r="F432" s="169">
        <v>0</v>
      </c>
      <c r="G432" s="75">
        <f t="shared" si="77"/>
        <v>0</v>
      </c>
      <c r="H432" s="75">
        <f t="shared" si="76"/>
        <v>0</v>
      </c>
      <c r="I432" s="76">
        <f t="shared" si="83"/>
        <v>277401080</v>
      </c>
      <c r="J432" s="76">
        <f>E432-F432</f>
        <v>169886500</v>
      </c>
      <c r="K432" s="77"/>
      <c r="L432" s="77"/>
      <c r="M432" s="79"/>
      <c r="O432" s="1"/>
    </row>
    <row r="433" spans="1:15" s="3" customFormat="1" x14ac:dyDescent="0.25">
      <c r="A433" s="405" t="s">
        <v>47</v>
      </c>
      <c r="B433" s="406"/>
      <c r="C433" s="407"/>
      <c r="D433" s="170">
        <f>D8+D161+D368</f>
        <v>33134453856</v>
      </c>
      <c r="E433" s="170">
        <f>E8+E161+E368</f>
        <v>28386758207.75</v>
      </c>
      <c r="F433" s="171">
        <f>F8+F161+F368</f>
        <v>6475818598</v>
      </c>
      <c r="G433" s="172">
        <f t="shared" si="77"/>
        <v>19.544063186142893</v>
      </c>
      <c r="H433" s="172">
        <f t="shared" si="76"/>
        <v>22.812814871660851</v>
      </c>
      <c r="I433" s="173">
        <f>I8+I161+I368</f>
        <v>26658635258</v>
      </c>
      <c r="J433" s="173">
        <f>J8+J161+J368</f>
        <v>21910939609.75</v>
      </c>
      <c r="K433" s="174"/>
      <c r="L433" s="174"/>
      <c r="M433" s="175"/>
      <c r="O433" s="1"/>
    </row>
    <row r="434" spans="1:15" s="3" customFormat="1" x14ac:dyDescent="0.25">
      <c r="A434" s="1"/>
      <c r="B434" s="2"/>
      <c r="C434" s="1"/>
      <c r="D434" s="1"/>
      <c r="E434" s="1"/>
      <c r="G434" s="4"/>
      <c r="H434" s="4"/>
      <c r="I434" s="5"/>
      <c r="J434" s="5"/>
      <c r="K434" s="176"/>
      <c r="L434" s="176"/>
      <c r="M434" s="1"/>
      <c r="O434" s="1"/>
    </row>
    <row r="435" spans="1:15" s="3" customFormat="1" x14ac:dyDescent="0.25">
      <c r="A435" s="1"/>
      <c r="B435" s="2"/>
      <c r="C435" s="1"/>
      <c r="D435" s="177"/>
      <c r="E435" s="177"/>
      <c r="G435" s="4"/>
      <c r="H435" s="4"/>
      <c r="I435" s="5"/>
      <c r="J435" s="5"/>
      <c r="K435" s="176"/>
      <c r="L435" s="176"/>
      <c r="M435" s="1"/>
      <c r="O435" s="1"/>
    </row>
    <row r="436" spans="1:15" s="3" customFormat="1" x14ac:dyDescent="0.25">
      <c r="A436" s="1"/>
      <c r="B436" s="2"/>
      <c r="C436" s="1"/>
      <c r="D436" s="177"/>
      <c r="E436" s="177"/>
      <c r="G436" s="178"/>
      <c r="H436" s="178"/>
      <c r="K436" s="176"/>
      <c r="L436" s="176"/>
      <c r="M436" s="1"/>
      <c r="O436" s="1"/>
    </row>
    <row r="437" spans="1:15" s="3" customFormat="1" x14ac:dyDescent="0.25">
      <c r="A437" s="1"/>
      <c r="B437" s="2"/>
      <c r="C437" s="1"/>
      <c r="K437" s="176"/>
      <c r="L437" s="176"/>
      <c r="M437" s="1"/>
      <c r="O437" s="1"/>
    </row>
    <row r="438" spans="1:15" s="3" customFormat="1" x14ac:dyDescent="0.25">
      <c r="A438" s="1"/>
      <c r="B438" s="2"/>
      <c r="C438" s="1"/>
    </row>
    <row r="439" spans="1:15" s="3" customFormat="1" x14ac:dyDescent="0.25">
      <c r="A439" s="1"/>
      <c r="B439" s="2"/>
      <c r="C439" s="1"/>
    </row>
    <row r="440" spans="1:15" s="3" customFormat="1" x14ac:dyDescent="0.25">
      <c r="A440" s="1"/>
      <c r="B440" s="2"/>
      <c r="C440" s="1"/>
    </row>
    <row r="441" spans="1:15" s="3" customFormat="1" x14ac:dyDescent="0.25">
      <c r="A441" s="1"/>
      <c r="B441" s="2"/>
      <c r="C441" s="1"/>
    </row>
    <row r="442" spans="1:15" s="3" customFormat="1" x14ac:dyDescent="0.25">
      <c r="A442" s="1"/>
      <c r="B442" s="2"/>
      <c r="C442" s="1"/>
      <c r="D442" s="177"/>
      <c r="E442" s="177"/>
      <c r="G442" s="4"/>
      <c r="H442" s="4"/>
      <c r="I442" s="5"/>
      <c r="J442" s="5"/>
      <c r="K442" s="176"/>
      <c r="L442" s="176"/>
      <c r="M442" s="1"/>
      <c r="O442" s="1"/>
    </row>
    <row r="443" spans="1:15" s="3" customFormat="1" x14ac:dyDescent="0.25">
      <c r="A443" s="1"/>
      <c r="B443" s="2"/>
      <c r="C443" s="1"/>
      <c r="D443" s="177"/>
      <c r="E443" s="177"/>
      <c r="G443" s="4"/>
      <c r="H443" s="4"/>
      <c r="I443" s="5"/>
      <c r="J443" s="5"/>
      <c r="K443" s="176"/>
      <c r="L443" s="176"/>
      <c r="M443" s="1"/>
      <c r="O443" s="1"/>
    </row>
    <row r="444" spans="1:15" s="3" customFormat="1" x14ac:dyDescent="0.25">
      <c r="A444" s="1"/>
      <c r="B444" s="2"/>
      <c r="C444" s="1"/>
      <c r="D444" s="1"/>
      <c r="E444" s="1"/>
      <c r="G444" s="4"/>
      <c r="H444" s="4"/>
      <c r="I444" s="5"/>
      <c r="J444" s="5"/>
      <c r="K444" s="6"/>
      <c r="L444" s="6"/>
      <c r="M444" s="1"/>
      <c r="O444" s="1"/>
    </row>
    <row r="445" spans="1:15" s="3" customFormat="1" x14ac:dyDescent="0.25">
      <c r="A445" s="1"/>
      <c r="B445" s="2"/>
      <c r="C445" s="1"/>
      <c r="D445" s="1"/>
      <c r="E445" s="1"/>
      <c r="G445" s="4"/>
      <c r="H445" s="4"/>
      <c r="I445" s="5"/>
      <c r="J445" s="5"/>
      <c r="K445" s="6"/>
      <c r="L445" s="6"/>
      <c r="M445" s="1"/>
      <c r="O445" s="1"/>
    </row>
    <row r="446" spans="1:15" s="3" customFormat="1" x14ac:dyDescent="0.25">
      <c r="A446" s="1"/>
      <c r="B446" s="2"/>
      <c r="C446" s="1"/>
      <c r="D446" s="1"/>
      <c r="E446" s="1"/>
      <c r="G446" s="4"/>
      <c r="H446" s="4"/>
      <c r="I446" s="5"/>
      <c r="J446" s="5"/>
      <c r="K446" s="6"/>
      <c r="L446" s="6"/>
      <c r="M446" s="4"/>
      <c r="O446" s="1"/>
    </row>
    <row r="447" spans="1:15" s="3" customFormat="1" x14ac:dyDescent="0.25">
      <c r="A447" s="1"/>
      <c r="B447" s="2"/>
      <c r="C447" s="1"/>
      <c r="D447" s="1"/>
      <c r="E447" s="1"/>
      <c r="G447" s="4"/>
      <c r="H447" s="4"/>
      <c r="I447" s="5"/>
      <c r="J447" s="5"/>
      <c r="K447" s="6"/>
      <c r="L447" s="6"/>
      <c r="M447" s="1"/>
      <c r="O447" s="1"/>
    </row>
    <row r="448" spans="1:15" s="3" customFormat="1" x14ac:dyDescent="0.25">
      <c r="A448" s="1"/>
      <c r="B448" s="2"/>
      <c r="C448" s="1"/>
      <c r="D448" s="1"/>
      <c r="E448" s="1"/>
      <c r="G448" s="4"/>
      <c r="H448" s="4"/>
      <c r="I448" s="5"/>
      <c r="J448" s="5"/>
      <c r="K448" s="6"/>
      <c r="L448" s="6"/>
      <c r="M448" s="1"/>
      <c r="O448" s="1"/>
    </row>
    <row r="449" spans="1:15" s="3" customFormat="1" x14ac:dyDescent="0.25">
      <c r="A449" s="1"/>
      <c r="B449" s="2"/>
      <c r="C449" s="1"/>
      <c r="G449" s="179"/>
      <c r="H449" s="179"/>
      <c r="I449" s="5"/>
      <c r="J449" s="5"/>
      <c r="K449" s="6"/>
      <c r="L449" s="6"/>
      <c r="M449" s="1"/>
      <c r="O449" s="1"/>
    </row>
    <row r="450" spans="1:15" s="3" customFormat="1" x14ac:dyDescent="0.25">
      <c r="A450" s="1"/>
      <c r="B450" s="2"/>
      <c r="C450" s="1"/>
      <c r="D450" s="177"/>
      <c r="E450" s="177"/>
      <c r="F450" s="177"/>
      <c r="G450" s="177"/>
      <c r="H450" s="177"/>
      <c r="I450" s="177"/>
      <c r="J450" s="177"/>
      <c r="K450" s="6"/>
      <c r="L450" s="6"/>
      <c r="M450" s="1"/>
      <c r="O450" s="1"/>
    </row>
    <row r="451" spans="1:15" s="3" customFormat="1" x14ac:dyDescent="0.25">
      <c r="A451" s="1"/>
      <c r="B451" s="2"/>
      <c r="C451" s="1"/>
      <c r="D451" s="1"/>
      <c r="E451" s="1"/>
      <c r="G451" s="4"/>
      <c r="H451" s="4"/>
      <c r="I451" s="5"/>
      <c r="J451" s="5"/>
      <c r="K451" s="6"/>
      <c r="L451" s="6"/>
      <c r="M451" s="1"/>
      <c r="O451" s="1"/>
    </row>
    <row r="452" spans="1:15" s="3" customFormat="1" x14ac:dyDescent="0.25">
      <c r="A452" s="1"/>
      <c r="B452" s="2"/>
      <c r="C452" s="1"/>
      <c r="D452" s="1"/>
      <c r="E452" s="1"/>
      <c r="G452" s="4"/>
      <c r="H452" s="4"/>
      <c r="I452" s="5"/>
      <c r="J452" s="5"/>
      <c r="K452" s="6"/>
      <c r="L452" s="6"/>
      <c r="M452" s="1"/>
      <c r="O452" s="1"/>
    </row>
    <row r="453" spans="1:15" s="3" customFormat="1" x14ac:dyDescent="0.25">
      <c r="A453" s="1"/>
      <c r="B453" s="2"/>
      <c r="C453" s="1"/>
      <c r="D453" s="1"/>
      <c r="E453" s="1"/>
      <c r="G453" s="4"/>
      <c r="H453" s="4"/>
      <c r="I453" s="5"/>
      <c r="J453" s="5"/>
      <c r="K453" s="6"/>
      <c r="L453" s="6"/>
      <c r="M453" s="1"/>
      <c r="O453" s="1"/>
    </row>
    <row r="454" spans="1:15" s="3" customFormat="1" x14ac:dyDescent="0.25">
      <c r="A454" s="1"/>
      <c r="B454" s="2"/>
      <c r="C454" s="1"/>
      <c r="D454" s="1"/>
      <c r="E454" s="1"/>
      <c r="G454" s="4"/>
      <c r="H454" s="4"/>
      <c r="I454" s="5"/>
      <c r="J454" s="5"/>
      <c r="K454" s="6"/>
      <c r="L454" s="6"/>
      <c r="M454" s="1"/>
      <c r="O454" s="1"/>
    </row>
    <row r="455" spans="1:15" s="3" customFormat="1" x14ac:dyDescent="0.25">
      <c r="A455" s="1"/>
      <c r="B455" s="2"/>
      <c r="C455" s="1"/>
      <c r="D455" s="1"/>
      <c r="E455" s="1"/>
      <c r="G455" s="4"/>
      <c r="H455" s="4"/>
      <c r="I455" s="5"/>
      <c r="J455" s="5"/>
      <c r="K455" s="6"/>
      <c r="L455" s="6"/>
      <c r="M455" s="1"/>
      <c r="O455" s="1"/>
    </row>
    <row r="456" spans="1:15" s="3" customFormat="1" x14ac:dyDescent="0.25">
      <c r="A456" s="1"/>
      <c r="B456" s="2"/>
      <c r="C456" s="1"/>
      <c r="D456" s="1"/>
      <c r="E456" s="1"/>
      <c r="G456" s="4"/>
      <c r="H456" s="4"/>
      <c r="I456" s="5"/>
      <c r="J456" s="5"/>
      <c r="K456" s="6"/>
      <c r="L456" s="6"/>
      <c r="M456" s="1"/>
      <c r="O456" s="1"/>
    </row>
    <row r="457" spans="1:15" s="3" customFormat="1" x14ac:dyDescent="0.25">
      <c r="A457" s="1"/>
      <c r="B457" s="2"/>
      <c r="C457" s="1"/>
      <c r="D457" s="1"/>
      <c r="E457" s="1"/>
      <c r="G457" s="4"/>
      <c r="H457" s="4"/>
      <c r="I457" s="5"/>
      <c r="J457" s="5"/>
      <c r="K457" s="6"/>
      <c r="L457" s="6"/>
      <c r="M457" s="1"/>
      <c r="O457" s="1"/>
    </row>
    <row r="458" spans="1:15" s="3" customFormat="1" x14ac:dyDescent="0.25">
      <c r="A458" s="1"/>
      <c r="B458" s="2"/>
      <c r="C458" s="1"/>
      <c r="D458" s="1"/>
      <c r="E458" s="1"/>
      <c r="G458" s="4"/>
      <c r="H458" s="4"/>
      <c r="I458" s="5"/>
      <c r="J458" s="5"/>
      <c r="K458" s="6"/>
      <c r="L458" s="6"/>
      <c r="M458" s="1"/>
      <c r="O458" s="1"/>
    </row>
    <row r="459" spans="1:15" s="3" customFormat="1" x14ac:dyDescent="0.25">
      <c r="A459" s="1"/>
      <c r="B459" s="2"/>
      <c r="C459" s="1"/>
      <c r="D459" s="1"/>
      <c r="E459" s="1"/>
      <c r="G459" s="4"/>
      <c r="H459" s="4"/>
      <c r="I459" s="5"/>
      <c r="J459" s="5"/>
      <c r="K459" s="6"/>
      <c r="L459" s="6"/>
      <c r="M459" s="1"/>
      <c r="O459" s="1"/>
    </row>
    <row r="460" spans="1:15" s="3" customFormat="1" x14ac:dyDescent="0.25">
      <c r="A460" s="1"/>
      <c r="B460" s="2"/>
      <c r="C460" s="1"/>
      <c r="D460" s="1"/>
      <c r="E460" s="1"/>
      <c r="G460" s="4"/>
      <c r="H460" s="4"/>
      <c r="I460" s="5"/>
      <c r="J460" s="5"/>
      <c r="K460" s="6"/>
      <c r="L460" s="6"/>
      <c r="M460" s="1"/>
      <c r="O460" s="1"/>
    </row>
    <row r="461" spans="1:15" s="3" customFormat="1" x14ac:dyDescent="0.25">
      <c r="A461" s="1"/>
      <c r="B461" s="2"/>
      <c r="C461" s="1"/>
      <c r="D461" s="1"/>
      <c r="E461" s="1"/>
      <c r="G461" s="4"/>
      <c r="H461" s="4"/>
      <c r="I461" s="5"/>
      <c r="J461" s="5"/>
      <c r="K461" s="6"/>
      <c r="L461" s="6"/>
      <c r="M461" s="1"/>
      <c r="O461" s="1"/>
    </row>
    <row r="462" spans="1:15" s="3" customFormat="1" x14ac:dyDescent="0.25">
      <c r="A462" s="1"/>
      <c r="B462" s="2"/>
      <c r="C462" s="1"/>
      <c r="D462" s="1"/>
      <c r="E462" s="1"/>
      <c r="G462" s="4"/>
      <c r="H462" s="4"/>
      <c r="I462" s="5"/>
      <c r="J462" s="5"/>
      <c r="K462" s="6"/>
      <c r="L462" s="6"/>
      <c r="M462" s="1"/>
      <c r="O462" s="1"/>
    </row>
    <row r="463" spans="1:15" s="3" customFormat="1" x14ac:dyDescent="0.25">
      <c r="A463" s="1"/>
      <c r="B463" s="2"/>
      <c r="C463" s="1"/>
      <c r="D463" s="1"/>
      <c r="E463" s="1"/>
      <c r="G463" s="4"/>
      <c r="H463" s="4"/>
      <c r="I463" s="5"/>
      <c r="J463" s="5"/>
      <c r="K463" s="6"/>
      <c r="L463" s="6"/>
      <c r="M463" s="1"/>
      <c r="O463" s="1"/>
    </row>
    <row r="464" spans="1:15" s="3" customFormat="1" x14ac:dyDescent="0.25">
      <c r="A464" s="1"/>
      <c r="B464" s="2"/>
      <c r="C464" s="1"/>
      <c r="D464" s="1"/>
      <c r="E464" s="1"/>
      <c r="G464" s="4"/>
      <c r="H464" s="4"/>
      <c r="I464" s="5"/>
      <c r="J464" s="5"/>
      <c r="K464" s="6"/>
      <c r="L464" s="6"/>
      <c r="M464" s="1"/>
      <c r="O464" s="1"/>
    </row>
    <row r="465" spans="1:15" s="3" customFormat="1" x14ac:dyDescent="0.25">
      <c r="A465" s="1"/>
      <c r="B465" s="2"/>
      <c r="C465" s="1"/>
      <c r="D465" s="1"/>
      <c r="E465" s="1"/>
      <c r="G465" s="4"/>
      <c r="H465" s="4"/>
      <c r="I465" s="5"/>
      <c r="J465" s="5"/>
      <c r="K465" s="6"/>
      <c r="L465" s="6"/>
      <c r="M465" s="1"/>
      <c r="O465" s="1"/>
    </row>
    <row r="466" spans="1:15" s="3" customFormat="1" x14ac:dyDescent="0.25">
      <c r="A466" s="1"/>
      <c r="B466" s="2"/>
      <c r="C466" s="1"/>
      <c r="D466" s="1"/>
      <c r="E466" s="1"/>
      <c r="G466" s="4"/>
      <c r="H466" s="4"/>
      <c r="I466" s="5"/>
      <c r="J466" s="5"/>
      <c r="K466" s="6"/>
      <c r="L466" s="6"/>
      <c r="M466" s="1"/>
      <c r="O466" s="1"/>
    </row>
    <row r="467" spans="1:15" s="3" customFormat="1" x14ac:dyDescent="0.25">
      <c r="A467" s="1"/>
      <c r="B467" s="2"/>
      <c r="C467" s="1"/>
      <c r="D467" s="1"/>
      <c r="E467" s="1"/>
      <c r="G467" s="4"/>
      <c r="H467" s="4"/>
      <c r="I467" s="5"/>
      <c r="J467" s="5"/>
      <c r="K467" s="6"/>
      <c r="L467" s="6"/>
      <c r="M467" s="1"/>
      <c r="O467" s="1"/>
    </row>
    <row r="468" spans="1:15" s="3" customFormat="1" x14ac:dyDescent="0.25">
      <c r="A468" s="1"/>
      <c r="B468" s="2"/>
      <c r="C468" s="1"/>
      <c r="D468" s="1"/>
      <c r="E468" s="1"/>
      <c r="G468" s="4"/>
      <c r="H468" s="4"/>
      <c r="I468" s="5"/>
      <c r="J468" s="5"/>
      <c r="K468" s="6"/>
      <c r="L468" s="6"/>
      <c r="M468" s="1"/>
      <c r="O468" s="1"/>
    </row>
    <row r="469" spans="1:15" s="3" customFormat="1" x14ac:dyDescent="0.25">
      <c r="A469" s="1"/>
      <c r="B469" s="2"/>
      <c r="C469" s="1"/>
      <c r="D469" s="1"/>
      <c r="E469" s="1"/>
      <c r="G469" s="4"/>
      <c r="H469" s="4"/>
      <c r="I469" s="5"/>
      <c r="J469" s="5"/>
      <c r="K469" s="6"/>
      <c r="L469" s="6"/>
      <c r="M469" s="1"/>
      <c r="O469" s="1"/>
    </row>
    <row r="470" spans="1:15" s="3" customFormat="1" x14ac:dyDescent="0.25">
      <c r="A470" s="1"/>
      <c r="B470" s="2"/>
      <c r="C470" s="1"/>
      <c r="D470" s="1"/>
      <c r="E470" s="1"/>
      <c r="G470" s="4"/>
      <c r="H470" s="4"/>
      <c r="I470" s="5"/>
      <c r="J470" s="5"/>
      <c r="K470" s="6"/>
      <c r="L470" s="6"/>
      <c r="M470" s="1"/>
      <c r="O470" s="1"/>
    </row>
    <row r="471" spans="1:15" s="3" customFormat="1" x14ac:dyDescent="0.25">
      <c r="A471" s="1"/>
      <c r="B471" s="2"/>
      <c r="C471" s="1"/>
      <c r="D471" s="1"/>
      <c r="E471" s="1"/>
      <c r="G471" s="4"/>
      <c r="H471" s="4"/>
      <c r="I471" s="5"/>
      <c r="J471" s="5"/>
      <c r="K471" s="6"/>
      <c r="L471" s="6"/>
      <c r="M471" s="1"/>
      <c r="O471" s="1"/>
    </row>
    <row r="472" spans="1:15" s="3" customFormat="1" x14ac:dyDescent="0.25">
      <c r="A472" s="1"/>
      <c r="B472" s="2"/>
      <c r="C472" s="1"/>
      <c r="D472" s="1"/>
      <c r="E472" s="1"/>
      <c r="G472" s="4"/>
      <c r="H472" s="4"/>
      <c r="I472" s="5"/>
      <c r="J472" s="5"/>
      <c r="K472" s="6"/>
      <c r="L472" s="6"/>
      <c r="M472" s="1"/>
      <c r="O472" s="1"/>
    </row>
    <row r="473" spans="1:15" s="3" customFormat="1" x14ac:dyDescent="0.25">
      <c r="A473" s="1"/>
      <c r="B473" s="2"/>
      <c r="C473" s="1"/>
      <c r="D473" s="1"/>
      <c r="E473" s="1"/>
      <c r="G473" s="4"/>
      <c r="H473" s="4"/>
      <c r="I473" s="5"/>
      <c r="J473" s="5"/>
      <c r="K473" s="6"/>
      <c r="L473" s="6"/>
      <c r="M473" s="1"/>
      <c r="O473" s="1"/>
    </row>
    <row r="483" spans="14:14" x14ac:dyDescent="0.25">
      <c r="N483" s="1"/>
    </row>
    <row r="484" spans="14:14" x14ac:dyDescent="0.25">
      <c r="N484" s="1"/>
    </row>
    <row r="485" spans="14:14" x14ac:dyDescent="0.25">
      <c r="N485" s="1"/>
    </row>
    <row r="486" spans="14:14" x14ac:dyDescent="0.25">
      <c r="N486" s="1"/>
    </row>
    <row r="487" spans="14:14" x14ac:dyDescent="0.25">
      <c r="N487" s="1"/>
    </row>
    <row r="488" spans="14:14" x14ac:dyDescent="0.25">
      <c r="N488" s="1"/>
    </row>
    <row r="489" spans="14:14" x14ac:dyDescent="0.25">
      <c r="N489" s="1"/>
    </row>
    <row r="490" spans="14:14" x14ac:dyDescent="0.25">
      <c r="N490" s="1"/>
    </row>
    <row r="491" spans="14:14" x14ac:dyDescent="0.25">
      <c r="N491" s="1"/>
    </row>
    <row r="492" spans="14:14" x14ac:dyDescent="0.25">
      <c r="N492" s="1"/>
    </row>
    <row r="502" spans="1:14" s="180" customFormat="1" x14ac:dyDescent="0.25">
      <c r="A502" s="1"/>
      <c r="B502" s="2"/>
      <c r="C502" s="1"/>
      <c r="D502" s="1"/>
      <c r="E502" s="1"/>
      <c r="F502" s="3"/>
      <c r="G502" s="4"/>
      <c r="H502" s="4"/>
      <c r="I502" s="5"/>
      <c r="J502" s="5"/>
      <c r="K502" s="6"/>
      <c r="L502" s="6"/>
      <c r="M502" s="1"/>
      <c r="N502" s="181"/>
    </row>
    <row r="503" spans="1:14" s="180" customFormat="1" x14ac:dyDescent="0.25">
      <c r="A503" s="1"/>
      <c r="B503" s="2"/>
      <c r="C503" s="1"/>
      <c r="D503" s="1"/>
      <c r="E503" s="1"/>
      <c r="F503" s="3"/>
      <c r="G503" s="4"/>
      <c r="H503" s="4"/>
      <c r="I503" s="5"/>
      <c r="J503" s="5"/>
      <c r="K503" s="6"/>
      <c r="L503" s="6"/>
      <c r="M503" s="1"/>
      <c r="N503" s="181"/>
    </row>
    <row r="504" spans="1:14" s="180" customFormat="1" x14ac:dyDescent="0.25">
      <c r="A504" s="1"/>
      <c r="B504" s="2"/>
      <c r="C504" s="1"/>
      <c r="D504" s="1"/>
      <c r="E504" s="1"/>
      <c r="F504" s="3"/>
      <c r="G504" s="4"/>
      <c r="H504" s="4"/>
      <c r="I504" s="5"/>
      <c r="J504" s="5"/>
      <c r="K504" s="6"/>
      <c r="L504" s="6"/>
      <c r="M504" s="1"/>
      <c r="N504" s="181"/>
    </row>
    <row r="505" spans="1:14" s="180" customFormat="1" x14ac:dyDescent="0.25">
      <c r="A505" s="1"/>
      <c r="B505" s="2"/>
      <c r="C505" s="1"/>
      <c r="D505" s="1"/>
      <c r="E505" s="1"/>
      <c r="F505" s="3"/>
      <c r="G505" s="4"/>
      <c r="H505" s="4"/>
      <c r="I505" s="5"/>
      <c r="J505" s="5"/>
      <c r="K505" s="6"/>
      <c r="L505" s="6"/>
      <c r="M505" s="1"/>
      <c r="N505" s="181"/>
    </row>
    <row r="506" spans="1:14" s="180" customFormat="1" x14ac:dyDescent="0.25">
      <c r="A506" s="1"/>
      <c r="B506" s="2"/>
      <c r="C506" s="1"/>
      <c r="D506" s="1"/>
      <c r="E506" s="1"/>
      <c r="F506" s="3"/>
      <c r="G506" s="4"/>
      <c r="H506" s="4"/>
      <c r="I506" s="5"/>
      <c r="J506" s="5"/>
      <c r="K506" s="6"/>
      <c r="L506" s="6"/>
      <c r="M506" s="1"/>
      <c r="N506" s="181"/>
    </row>
    <row r="507" spans="1:14" s="180" customFormat="1" x14ac:dyDescent="0.25">
      <c r="A507" s="1"/>
      <c r="B507" s="2"/>
      <c r="C507" s="1"/>
      <c r="D507" s="1"/>
      <c r="E507" s="1"/>
      <c r="F507" s="3"/>
      <c r="G507" s="4"/>
      <c r="H507" s="4"/>
      <c r="I507" s="5"/>
      <c r="J507" s="5"/>
      <c r="K507" s="6"/>
      <c r="L507" s="6"/>
      <c r="M507" s="1"/>
      <c r="N507" s="181"/>
    </row>
    <row r="508" spans="1:14" s="180" customFormat="1" x14ac:dyDescent="0.25">
      <c r="A508" s="1"/>
      <c r="B508" s="2"/>
      <c r="C508" s="1"/>
      <c r="D508" s="1"/>
      <c r="E508" s="1"/>
      <c r="F508" s="3"/>
      <c r="G508" s="4"/>
      <c r="H508" s="4"/>
      <c r="I508" s="5"/>
      <c r="J508" s="5"/>
      <c r="K508" s="6"/>
      <c r="L508" s="6"/>
      <c r="M508" s="1"/>
      <c r="N508" s="181"/>
    </row>
    <row r="509" spans="1:14" s="180" customFormat="1" x14ac:dyDescent="0.25">
      <c r="A509" s="1"/>
      <c r="B509" s="2"/>
      <c r="C509" s="1"/>
      <c r="D509" s="1"/>
      <c r="E509" s="1"/>
      <c r="F509" s="3"/>
      <c r="G509" s="4"/>
      <c r="H509" s="4"/>
      <c r="I509" s="5"/>
      <c r="J509" s="5"/>
      <c r="K509" s="6"/>
      <c r="L509" s="6"/>
      <c r="M509" s="1"/>
      <c r="N509" s="181"/>
    </row>
  </sheetData>
  <mergeCells count="14">
    <mergeCell ref="A433:C433"/>
    <mergeCell ref="A1:M2"/>
    <mergeCell ref="C5:C7"/>
    <mergeCell ref="K5:M5"/>
    <mergeCell ref="B5:B7"/>
    <mergeCell ref="L6:L7"/>
    <mergeCell ref="M6:M7"/>
    <mergeCell ref="A5:A7"/>
    <mergeCell ref="K6:K7"/>
    <mergeCell ref="F5:H5"/>
    <mergeCell ref="D5:E6"/>
    <mergeCell ref="G6:H6"/>
    <mergeCell ref="I5:J6"/>
    <mergeCell ref="F6:F7"/>
  </mergeCells>
  <printOptions horizontalCentered="1"/>
  <pageMargins left="0.78740157480314965" right="0.19685039370078741" top="0.78740157480314965" bottom="1.5748031496062993" header="0.31496062992125984" footer="0.31496062992125984"/>
  <pageSetup paperSize="5" scale="8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M86"/>
  <sheetViews>
    <sheetView topLeftCell="A4" workbookViewId="0">
      <pane xSplit="1" ySplit="3" topLeftCell="B34" activePane="bottomRight" state="frozen"/>
      <selection pane="topRight" activeCell="A4" sqref="A4"/>
      <selection pane="bottomLeft" activeCell="A4" sqref="A4"/>
      <selection pane="bottomRight" activeCell="E6" sqref="E6"/>
    </sheetView>
  </sheetViews>
  <sheetFormatPr defaultColWidth="10" defaultRowHeight="15" x14ac:dyDescent="0.25"/>
  <cols>
    <col min="1" max="1" width="5.5703125" customWidth="1"/>
    <col min="2" max="2" width="22.7109375" customWidth="1"/>
    <col min="3" max="3" width="55" customWidth="1"/>
    <col min="4" max="5" width="22.5703125" style="182" customWidth="1"/>
    <col min="6" max="6" width="22.5703125" style="183" customWidth="1"/>
    <col min="7" max="8" width="16.28515625" style="183" customWidth="1"/>
    <col min="9" max="10" width="22.85546875" style="240" customWidth="1"/>
    <col min="11" max="11" width="27.7109375" customWidth="1"/>
    <col min="12" max="12" width="15" style="184" bestFit="1" customWidth="1"/>
    <col min="13" max="13" width="15" bestFit="1" customWidth="1"/>
  </cols>
  <sheetData>
    <row r="1" spans="1:13" x14ac:dyDescent="0.25">
      <c r="A1" s="411" t="s">
        <v>423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3" ht="39.75" customHeight="1" x14ac:dyDescent="0.25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3" x14ac:dyDescent="0.25">
      <c r="A3" s="185"/>
      <c r="B3" s="185"/>
      <c r="C3" s="186"/>
      <c r="D3" s="180"/>
      <c r="E3" s="180"/>
      <c r="F3" s="181"/>
      <c r="G3" s="181"/>
      <c r="H3" s="181"/>
      <c r="I3" s="241"/>
      <c r="J3" s="241"/>
      <c r="K3" s="187"/>
    </row>
    <row r="4" spans="1:13" ht="15.75" customHeight="1" x14ac:dyDescent="0.25">
      <c r="A4" s="419" t="s">
        <v>0</v>
      </c>
      <c r="B4" s="419" t="s">
        <v>133</v>
      </c>
      <c r="C4" s="412" t="s">
        <v>1</v>
      </c>
      <c r="D4" s="422" t="s">
        <v>375</v>
      </c>
      <c r="E4" s="423"/>
      <c r="F4" s="426" t="s">
        <v>487</v>
      </c>
      <c r="G4" s="427"/>
      <c r="H4" s="428"/>
      <c r="I4" s="422" t="s">
        <v>377</v>
      </c>
      <c r="J4" s="423"/>
      <c r="K4" s="417" t="s">
        <v>123</v>
      </c>
    </row>
    <row r="5" spans="1:13" ht="15.75" customHeight="1" x14ac:dyDescent="0.25">
      <c r="A5" s="420"/>
      <c r="B5" s="420"/>
      <c r="C5" s="413"/>
      <c r="D5" s="424"/>
      <c r="E5" s="425"/>
      <c r="F5" s="415" t="s">
        <v>2</v>
      </c>
      <c r="G5" s="437" t="s">
        <v>301</v>
      </c>
      <c r="H5" s="438"/>
      <c r="I5" s="424"/>
      <c r="J5" s="425"/>
      <c r="K5" s="417"/>
    </row>
    <row r="6" spans="1:13" ht="15.75" customHeight="1" x14ac:dyDescent="0.25">
      <c r="A6" s="421"/>
      <c r="B6" s="421"/>
      <c r="C6" s="414"/>
      <c r="D6" s="243" t="s">
        <v>300</v>
      </c>
      <c r="E6" s="297" t="s">
        <v>492</v>
      </c>
      <c r="F6" s="416"/>
      <c r="G6" s="243" t="s">
        <v>300</v>
      </c>
      <c r="H6" s="297" t="s">
        <v>492</v>
      </c>
      <c r="I6" s="243" t="s">
        <v>300</v>
      </c>
      <c r="J6" s="297" t="s">
        <v>492</v>
      </c>
      <c r="K6" s="418"/>
    </row>
    <row r="7" spans="1:13" ht="34.5" customHeight="1" x14ac:dyDescent="0.25">
      <c r="A7" s="189" t="s">
        <v>110</v>
      </c>
      <c r="B7" s="244" t="s">
        <v>386</v>
      </c>
      <c r="C7" s="190" t="s">
        <v>4</v>
      </c>
      <c r="D7" s="245">
        <f>D8+D16+D22+D24+D33+D35+D39</f>
        <v>18125034988</v>
      </c>
      <c r="E7" s="245">
        <f>E8+E16+E22+E24+E33+E35+E39</f>
        <v>17638081873.699997</v>
      </c>
      <c r="F7" s="245">
        <f>F8+F16+F22+F24+F33+F35+F39</f>
        <v>6402165402</v>
      </c>
      <c r="G7" s="25">
        <f>F7/D7*100</f>
        <v>35.32222368805725</v>
      </c>
      <c r="H7" s="25">
        <f>F7/E7*100</f>
        <v>36.297401541979561</v>
      </c>
      <c r="I7" s="245">
        <f>I8+I16+I22+I24+I33+I35+I39</f>
        <v>11722869586</v>
      </c>
      <c r="J7" s="245">
        <f>J8+J16+J22+J24+J33+J35+J39</f>
        <v>11235916471.699999</v>
      </c>
      <c r="K7" s="191"/>
    </row>
    <row r="8" spans="1:13" ht="34.5" customHeight="1" x14ac:dyDescent="0.25">
      <c r="A8" s="192" t="s">
        <v>3</v>
      </c>
      <c r="B8" s="246" t="s">
        <v>387</v>
      </c>
      <c r="C8" s="193" t="s">
        <v>5</v>
      </c>
      <c r="D8" s="247">
        <f>SUM(D9:D15)</f>
        <v>123700705</v>
      </c>
      <c r="E8" s="247">
        <f>SUM(E9:E15)</f>
        <v>118800705</v>
      </c>
      <c r="F8" s="247">
        <f>SUM(F9:F15)</f>
        <v>0</v>
      </c>
      <c r="G8" s="248">
        <f>F8/D8*100</f>
        <v>0</v>
      </c>
      <c r="H8" s="248">
        <f t="shared" ref="H8" si="0">F8/E8*100</f>
        <v>0</v>
      </c>
      <c r="I8" s="249">
        <f>SUM(I9:I15)</f>
        <v>123700705</v>
      </c>
      <c r="J8" s="249">
        <f>SUM(J9:J15)</f>
        <v>118800705</v>
      </c>
      <c r="K8" s="194"/>
    </row>
    <row r="9" spans="1:13" ht="34.5" customHeight="1" x14ac:dyDescent="0.25">
      <c r="A9" s="195">
        <v>1</v>
      </c>
      <c r="B9" s="250" t="s">
        <v>388</v>
      </c>
      <c r="C9" s="196" t="s">
        <v>6</v>
      </c>
      <c r="D9" s="309">
        <v>51163683</v>
      </c>
      <c r="E9" s="309">
        <v>46788683</v>
      </c>
      <c r="F9" s="309">
        <f>'RO 2025 Januari'!E10</f>
        <v>0</v>
      </c>
      <c r="G9" s="252">
        <f>F9/D9*100</f>
        <v>0</v>
      </c>
      <c r="H9" s="252">
        <f>F9/E9*100</f>
        <v>0</v>
      </c>
      <c r="I9" s="253">
        <f t="shared" ref="I9:I15" si="1">D9-F9</f>
        <v>51163683</v>
      </c>
      <c r="J9" s="253">
        <f>E9-F9</f>
        <v>46788683</v>
      </c>
      <c r="K9" s="197"/>
    </row>
    <row r="10" spans="1:13" s="184" customFormat="1" ht="34.5" customHeight="1" x14ac:dyDescent="0.25">
      <c r="A10" s="195">
        <v>2</v>
      </c>
      <c r="B10" s="250" t="s">
        <v>389</v>
      </c>
      <c r="C10" s="196" t="s">
        <v>7</v>
      </c>
      <c r="D10" s="309">
        <v>4075254</v>
      </c>
      <c r="E10" s="309">
        <v>4075254</v>
      </c>
      <c r="F10" s="309">
        <f>'RO 2025 Januari'!E17</f>
        <v>0</v>
      </c>
      <c r="G10" s="252">
        <f t="shared" ref="G10:G15" si="2">F10/D10*100</f>
        <v>0</v>
      </c>
      <c r="H10" s="252">
        <f t="shared" ref="H10:H15" si="3">F10/E10*100</f>
        <v>0</v>
      </c>
      <c r="I10" s="253">
        <f t="shared" si="1"/>
        <v>4075254</v>
      </c>
      <c r="J10" s="253">
        <f t="shared" ref="J10:J15" si="4">E10-F10</f>
        <v>4075254</v>
      </c>
      <c r="K10" s="198"/>
      <c r="M10"/>
    </row>
    <row r="11" spans="1:13" s="184" customFormat="1" ht="34.5" customHeight="1" x14ac:dyDescent="0.25">
      <c r="A11" s="195">
        <v>3</v>
      </c>
      <c r="B11" s="250" t="s">
        <v>390</v>
      </c>
      <c r="C11" s="196" t="s">
        <v>8</v>
      </c>
      <c r="D11" s="309">
        <v>4075254</v>
      </c>
      <c r="E11" s="309">
        <v>4075254</v>
      </c>
      <c r="F11" s="309">
        <f>'RO 2025 Januari'!E20</f>
        <v>0</v>
      </c>
      <c r="G11" s="252">
        <f t="shared" si="2"/>
        <v>0</v>
      </c>
      <c r="H11" s="252">
        <f t="shared" si="3"/>
        <v>0</v>
      </c>
      <c r="I11" s="253">
        <f t="shared" si="1"/>
        <v>4075254</v>
      </c>
      <c r="J11" s="253">
        <f t="shared" si="4"/>
        <v>4075254</v>
      </c>
      <c r="K11" s="197"/>
      <c r="M11"/>
    </row>
    <row r="12" spans="1:13" s="184" customFormat="1" ht="34.5" customHeight="1" x14ac:dyDescent="0.25">
      <c r="A12" s="195">
        <v>4</v>
      </c>
      <c r="B12" s="250" t="s">
        <v>391</v>
      </c>
      <c r="C12" s="196" t="s">
        <v>162</v>
      </c>
      <c r="D12" s="309">
        <v>5907975</v>
      </c>
      <c r="E12" s="309">
        <v>5907975</v>
      </c>
      <c r="F12" s="309">
        <f>'RO 2025 Januari'!E22</f>
        <v>0</v>
      </c>
      <c r="G12" s="252">
        <f t="shared" si="2"/>
        <v>0</v>
      </c>
      <c r="H12" s="252">
        <f t="shared" si="3"/>
        <v>0</v>
      </c>
      <c r="I12" s="253">
        <f t="shared" si="1"/>
        <v>5907975</v>
      </c>
      <c r="J12" s="253">
        <f t="shared" si="4"/>
        <v>5907975</v>
      </c>
      <c r="K12" s="197"/>
      <c r="M12"/>
    </row>
    <row r="13" spans="1:13" s="184" customFormat="1" ht="34.5" customHeight="1" x14ac:dyDescent="0.25">
      <c r="A13" s="36">
        <v>5</v>
      </c>
      <c r="B13" s="250" t="s">
        <v>392</v>
      </c>
      <c r="C13" s="196" t="s">
        <v>173</v>
      </c>
      <c r="D13" s="309">
        <v>3042399</v>
      </c>
      <c r="E13" s="309">
        <v>3042399</v>
      </c>
      <c r="F13" s="309">
        <f>'RO 2025 Januari'!E25</f>
        <v>0</v>
      </c>
      <c r="G13" s="252">
        <f t="shared" si="2"/>
        <v>0</v>
      </c>
      <c r="H13" s="252">
        <f t="shared" si="3"/>
        <v>0</v>
      </c>
      <c r="I13" s="253">
        <f t="shared" si="1"/>
        <v>3042399</v>
      </c>
      <c r="J13" s="253">
        <f t="shared" si="4"/>
        <v>3042399</v>
      </c>
      <c r="K13" s="197"/>
      <c r="M13"/>
    </row>
    <row r="14" spans="1:13" s="184" customFormat="1" ht="34.5" customHeight="1" x14ac:dyDescent="0.25">
      <c r="A14" s="199">
        <v>6</v>
      </c>
      <c r="B14" s="250" t="s">
        <v>393</v>
      </c>
      <c r="C14" s="200" t="s">
        <v>9</v>
      </c>
      <c r="D14" s="309">
        <v>5436140</v>
      </c>
      <c r="E14" s="309">
        <v>5436140</v>
      </c>
      <c r="F14" s="309">
        <f>'RO 2025 Januari'!E27</f>
        <v>0</v>
      </c>
      <c r="G14" s="252">
        <f t="shared" si="2"/>
        <v>0</v>
      </c>
      <c r="H14" s="252">
        <f t="shared" si="3"/>
        <v>0</v>
      </c>
      <c r="I14" s="253">
        <f t="shared" si="1"/>
        <v>5436140</v>
      </c>
      <c r="J14" s="253">
        <f t="shared" si="4"/>
        <v>5436140</v>
      </c>
      <c r="K14" s="254"/>
      <c r="M14"/>
    </row>
    <row r="15" spans="1:13" s="184" customFormat="1" ht="34.5" customHeight="1" x14ac:dyDescent="0.25">
      <c r="A15" s="255">
        <v>7</v>
      </c>
      <c r="B15" s="256" t="s">
        <v>394</v>
      </c>
      <c r="C15" s="257" t="s">
        <v>385</v>
      </c>
      <c r="D15" s="310">
        <v>50000000</v>
      </c>
      <c r="E15" s="310">
        <v>49475000</v>
      </c>
      <c r="F15" s="309">
        <f>'RO 2025 Januari'!E30</f>
        <v>0</v>
      </c>
      <c r="G15" s="252">
        <f t="shared" si="2"/>
        <v>0</v>
      </c>
      <c r="H15" s="252">
        <f t="shared" si="3"/>
        <v>0</v>
      </c>
      <c r="I15" s="253">
        <f t="shared" si="1"/>
        <v>50000000</v>
      </c>
      <c r="J15" s="253">
        <f t="shared" si="4"/>
        <v>49475000</v>
      </c>
      <c r="K15" s="259"/>
      <c r="M15"/>
    </row>
    <row r="16" spans="1:13" s="184" customFormat="1" ht="34.5" customHeight="1" x14ac:dyDescent="0.25">
      <c r="A16" s="260" t="s">
        <v>26</v>
      </c>
      <c r="B16" s="246" t="s">
        <v>395</v>
      </c>
      <c r="C16" s="261" t="s">
        <v>174</v>
      </c>
      <c r="D16" s="247">
        <f>SUM(D17:D21)</f>
        <v>13161856560</v>
      </c>
      <c r="E16" s="247">
        <f>SUM(E17:E21)</f>
        <v>13161856560</v>
      </c>
      <c r="F16" s="247">
        <f>SUM(F17:F21)</f>
        <v>5213843747</v>
      </c>
      <c r="G16" s="248">
        <f>F16/D16*100</f>
        <v>39.613284974137422</v>
      </c>
      <c r="H16" s="248">
        <f>F16/E16*100</f>
        <v>39.613284974137422</v>
      </c>
      <c r="I16" s="262">
        <f>SUM(I17:I21)</f>
        <v>7948012813</v>
      </c>
      <c r="J16" s="262">
        <f>SUM(J17:J21)</f>
        <v>7948012813</v>
      </c>
      <c r="K16" s="263"/>
      <c r="M16"/>
    </row>
    <row r="17" spans="1:13" s="184" customFormat="1" ht="34.5" customHeight="1" x14ac:dyDescent="0.25">
      <c r="A17" s="36">
        <v>7</v>
      </c>
      <c r="B17" s="250" t="s">
        <v>396</v>
      </c>
      <c r="C17" s="196" t="s">
        <v>10</v>
      </c>
      <c r="D17" s="309">
        <v>12823756560</v>
      </c>
      <c r="E17" s="309">
        <v>12823756560</v>
      </c>
      <c r="F17" s="309">
        <v>5113223747</v>
      </c>
      <c r="G17" s="252">
        <f t="shared" ref="G17:G21" si="5">F17/D17*100</f>
        <v>39.873056877492694</v>
      </c>
      <c r="H17" s="252">
        <f t="shared" ref="H17:H21" si="6">F17/E17*100</f>
        <v>39.873056877492694</v>
      </c>
      <c r="I17" s="253">
        <f t="shared" ref="I17:I21" si="7">D17-F17</f>
        <v>7710532813</v>
      </c>
      <c r="J17" s="253">
        <f t="shared" ref="J17:J21" si="8">E17-F17</f>
        <v>7710532813</v>
      </c>
      <c r="K17" s="197"/>
      <c r="M17" s="205"/>
    </row>
    <row r="18" spans="1:13" s="184" customFormat="1" ht="34.5" customHeight="1" x14ac:dyDescent="0.25">
      <c r="A18" s="195">
        <v>8</v>
      </c>
      <c r="B18" s="250" t="s">
        <v>397</v>
      </c>
      <c r="C18" s="196" t="s">
        <v>11</v>
      </c>
      <c r="D18" s="309">
        <v>335405400</v>
      </c>
      <c r="E18" s="309">
        <v>335405400</v>
      </c>
      <c r="F18" s="309">
        <v>100620000</v>
      </c>
      <c r="G18" s="252">
        <f t="shared" si="5"/>
        <v>29.999517002409622</v>
      </c>
      <c r="H18" s="252">
        <f t="shared" si="6"/>
        <v>29.999517002409622</v>
      </c>
      <c r="I18" s="253">
        <f t="shared" si="7"/>
        <v>234785400</v>
      </c>
      <c r="J18" s="253">
        <f t="shared" si="8"/>
        <v>234785400</v>
      </c>
      <c r="K18" s="197"/>
      <c r="M18" s="205"/>
    </row>
    <row r="19" spans="1:13" s="184" customFormat="1" ht="34.5" customHeight="1" x14ac:dyDescent="0.25">
      <c r="A19" s="195">
        <v>9</v>
      </c>
      <c r="B19" s="250" t="s">
        <v>398</v>
      </c>
      <c r="C19" s="196" t="s">
        <v>12</v>
      </c>
      <c r="D19" s="309">
        <v>673400</v>
      </c>
      <c r="E19" s="309">
        <v>673400</v>
      </c>
      <c r="F19" s="309">
        <f>'RO 2025 Januari'!E66</f>
        <v>0</v>
      </c>
      <c r="G19" s="252">
        <f t="shared" si="5"/>
        <v>0</v>
      </c>
      <c r="H19" s="252">
        <f t="shared" si="6"/>
        <v>0</v>
      </c>
      <c r="I19" s="253">
        <f t="shared" si="7"/>
        <v>673400</v>
      </c>
      <c r="J19" s="253">
        <f t="shared" si="8"/>
        <v>673400</v>
      </c>
      <c r="K19" s="197"/>
      <c r="M19" s="205"/>
    </row>
    <row r="20" spans="1:13" ht="34.5" customHeight="1" x14ac:dyDescent="0.25">
      <c r="A20" s="195">
        <v>10</v>
      </c>
      <c r="B20" s="250" t="s">
        <v>399</v>
      </c>
      <c r="C20" s="196" t="s">
        <v>175</v>
      </c>
      <c r="D20" s="309">
        <v>785800</v>
      </c>
      <c r="E20" s="309">
        <v>785800</v>
      </c>
      <c r="F20" s="309">
        <f>'RO 2025 Januari'!E69</f>
        <v>0</v>
      </c>
      <c r="G20" s="252">
        <f t="shared" si="5"/>
        <v>0</v>
      </c>
      <c r="H20" s="252">
        <f t="shared" si="6"/>
        <v>0</v>
      </c>
      <c r="I20" s="253">
        <f t="shared" si="7"/>
        <v>785800</v>
      </c>
      <c r="J20" s="253">
        <f t="shared" si="8"/>
        <v>785800</v>
      </c>
      <c r="K20" s="206"/>
    </row>
    <row r="21" spans="1:13" s="207" customFormat="1" ht="34.5" customHeight="1" x14ac:dyDescent="0.25">
      <c r="A21" s="199">
        <v>11</v>
      </c>
      <c r="B21" s="250" t="s">
        <v>400</v>
      </c>
      <c r="C21" s="200" t="s">
        <v>13</v>
      </c>
      <c r="D21" s="309">
        <v>1235400</v>
      </c>
      <c r="E21" s="309">
        <v>1235400</v>
      </c>
      <c r="F21" s="309">
        <f>'RO 2025 Januari'!E72</f>
        <v>0</v>
      </c>
      <c r="G21" s="252">
        <f t="shared" si="5"/>
        <v>0</v>
      </c>
      <c r="H21" s="252">
        <f t="shared" si="6"/>
        <v>0</v>
      </c>
      <c r="I21" s="253">
        <f t="shared" si="7"/>
        <v>1235400</v>
      </c>
      <c r="J21" s="253">
        <f t="shared" si="8"/>
        <v>1235400</v>
      </c>
      <c r="K21" s="201"/>
      <c r="L21" s="208"/>
    </row>
    <row r="22" spans="1:13" ht="34.5" customHeight="1" x14ac:dyDescent="0.25">
      <c r="A22" s="202" t="s">
        <v>44</v>
      </c>
      <c r="B22" s="246" t="s">
        <v>401</v>
      </c>
      <c r="C22" s="203" t="s">
        <v>176</v>
      </c>
      <c r="D22" s="247">
        <f>D23</f>
        <v>157959400</v>
      </c>
      <c r="E22" s="247">
        <f>E23</f>
        <v>21560650</v>
      </c>
      <c r="F22" s="247">
        <f>F23</f>
        <v>0</v>
      </c>
      <c r="G22" s="248">
        <f>F22/D22*100</f>
        <v>0</v>
      </c>
      <c r="H22" s="248">
        <f>F22/E22*100</f>
        <v>0</v>
      </c>
      <c r="I22" s="249">
        <f>I23</f>
        <v>157959400</v>
      </c>
      <c r="J22" s="249">
        <f>J23</f>
        <v>21560650</v>
      </c>
      <c r="K22" s="204"/>
    </row>
    <row r="23" spans="1:13" ht="34.5" customHeight="1" x14ac:dyDescent="0.25">
      <c r="A23" s="209">
        <v>12</v>
      </c>
      <c r="B23" s="250" t="s">
        <v>402</v>
      </c>
      <c r="C23" s="200" t="s">
        <v>164</v>
      </c>
      <c r="D23" s="309">
        <v>157959400</v>
      </c>
      <c r="E23" s="309">
        <v>21560650</v>
      </c>
      <c r="F23" s="309">
        <f>'RO 2025 Januari'!E76</f>
        <v>0</v>
      </c>
      <c r="G23" s="252">
        <f>F23/D23*100</f>
        <v>0</v>
      </c>
      <c r="H23" s="252">
        <f>F23/E23*100</f>
        <v>0</v>
      </c>
      <c r="I23" s="253">
        <f>D23-F23</f>
        <v>157959400</v>
      </c>
      <c r="J23" s="253">
        <f>E23-F23</f>
        <v>21560650</v>
      </c>
      <c r="K23" s="201"/>
    </row>
    <row r="24" spans="1:13" ht="34.5" customHeight="1" x14ac:dyDescent="0.25">
      <c r="A24" s="202" t="s">
        <v>113</v>
      </c>
      <c r="B24" s="264" t="s">
        <v>404</v>
      </c>
      <c r="C24" s="203" t="s">
        <v>177</v>
      </c>
      <c r="D24" s="247">
        <f>SUM(D25:D32)</f>
        <v>1088922526</v>
      </c>
      <c r="E24" s="247">
        <f>SUM(E25:E32)</f>
        <v>792852434.9000001</v>
      </c>
      <c r="F24" s="247">
        <f>SUM(F25:F32)</f>
        <v>157421287</v>
      </c>
      <c r="G24" s="248">
        <f>F24/D24*100</f>
        <v>14.456610386990928</v>
      </c>
      <c r="H24" s="248">
        <f>F24/E24*100</f>
        <v>19.855054997700176</v>
      </c>
      <c r="I24" s="249">
        <f>SUM(I25:I32)</f>
        <v>931501239</v>
      </c>
      <c r="J24" s="249">
        <f>SUM(J25:J32)</f>
        <v>635431147.9000001</v>
      </c>
      <c r="K24" s="204"/>
    </row>
    <row r="25" spans="1:13" ht="34.5" customHeight="1" x14ac:dyDescent="0.25">
      <c r="A25" s="195">
        <v>13</v>
      </c>
      <c r="B25" s="265" t="s">
        <v>403</v>
      </c>
      <c r="C25" s="196" t="s">
        <v>14</v>
      </c>
      <c r="D25" s="309">
        <v>73326067</v>
      </c>
      <c r="E25" s="309">
        <v>73326067</v>
      </c>
      <c r="F25" s="309">
        <v>13120900</v>
      </c>
      <c r="G25" s="252">
        <f t="shared" ref="G25:G32" si="9">F25/D25*100</f>
        <v>17.89390940605065</v>
      </c>
      <c r="H25" s="252">
        <f t="shared" ref="H25:H32" si="10">F25/E25*100</f>
        <v>17.89390940605065</v>
      </c>
      <c r="I25" s="253">
        <f t="shared" ref="I25:I32" si="11">D25-F25</f>
        <v>60205167</v>
      </c>
      <c r="J25" s="253">
        <f t="shared" ref="J25:J32" si="12">E25-F25</f>
        <v>60205167</v>
      </c>
      <c r="K25" s="197"/>
    </row>
    <row r="26" spans="1:13" ht="34.5" customHeight="1" x14ac:dyDescent="0.25">
      <c r="A26" s="36">
        <v>14</v>
      </c>
      <c r="B26" s="265" t="s">
        <v>405</v>
      </c>
      <c r="C26" s="196" t="s">
        <v>15</v>
      </c>
      <c r="D26" s="309">
        <v>194949464</v>
      </c>
      <c r="E26" s="309">
        <v>189399464</v>
      </c>
      <c r="F26" s="309">
        <v>58208500</v>
      </c>
      <c r="G26" s="252">
        <f t="shared" si="9"/>
        <v>29.858250854180341</v>
      </c>
      <c r="H26" s="252">
        <f t="shared" si="10"/>
        <v>30.733191515262153</v>
      </c>
      <c r="I26" s="253">
        <f t="shared" si="11"/>
        <v>136740964</v>
      </c>
      <c r="J26" s="253">
        <f t="shared" si="12"/>
        <v>131190964</v>
      </c>
      <c r="K26" s="197"/>
    </row>
    <row r="27" spans="1:13" ht="34.5" customHeight="1" x14ac:dyDescent="0.25">
      <c r="A27" s="109">
        <v>15</v>
      </c>
      <c r="B27" s="265" t="s">
        <v>406</v>
      </c>
      <c r="C27" s="210" t="s">
        <v>16</v>
      </c>
      <c r="D27" s="309">
        <v>95449188</v>
      </c>
      <c r="E27" s="309">
        <v>88332598</v>
      </c>
      <c r="F27" s="309">
        <v>26657550</v>
      </c>
      <c r="G27" s="252">
        <f t="shared" si="9"/>
        <v>27.92852465125214</v>
      </c>
      <c r="H27" s="252">
        <f t="shared" si="10"/>
        <v>30.178609713256709</v>
      </c>
      <c r="I27" s="253">
        <f t="shared" si="11"/>
        <v>68791638</v>
      </c>
      <c r="J27" s="253">
        <f t="shared" si="12"/>
        <v>61675048</v>
      </c>
      <c r="K27" s="211"/>
      <c r="L27" s="212"/>
    </row>
    <row r="28" spans="1:13" ht="34.5" customHeight="1" x14ac:dyDescent="0.25">
      <c r="A28" s="36">
        <v>16</v>
      </c>
      <c r="B28" s="265" t="s">
        <v>407</v>
      </c>
      <c r="C28" s="196" t="s">
        <v>17</v>
      </c>
      <c r="D28" s="309">
        <v>85260669</v>
      </c>
      <c r="E28" s="309">
        <v>85260669</v>
      </c>
      <c r="F28" s="309">
        <v>19651047</v>
      </c>
      <c r="G28" s="252">
        <f t="shared" si="9"/>
        <v>23.048197053203982</v>
      </c>
      <c r="H28" s="252">
        <f t="shared" si="10"/>
        <v>23.048197053203982</v>
      </c>
      <c r="I28" s="253">
        <f t="shared" si="11"/>
        <v>65609622</v>
      </c>
      <c r="J28" s="253">
        <f t="shared" si="12"/>
        <v>65609622</v>
      </c>
      <c r="K28" s="197"/>
      <c r="L28" s="212"/>
    </row>
    <row r="29" spans="1:13" ht="34.5" customHeight="1" x14ac:dyDescent="0.25">
      <c r="A29" s="36">
        <v>17</v>
      </c>
      <c r="B29" s="265" t="s">
        <v>408</v>
      </c>
      <c r="C29" s="196" t="s">
        <v>178</v>
      </c>
      <c r="D29" s="309">
        <v>995404</v>
      </c>
      <c r="E29" s="335">
        <v>995403.6</v>
      </c>
      <c r="F29" s="309">
        <f>'RO 2025 Januari'!E99</f>
        <v>0</v>
      </c>
      <c r="G29" s="252">
        <f t="shared" si="9"/>
        <v>0</v>
      </c>
      <c r="H29" s="252">
        <f t="shared" si="10"/>
        <v>0</v>
      </c>
      <c r="I29" s="253">
        <f t="shared" si="11"/>
        <v>995404</v>
      </c>
      <c r="J29" s="253">
        <f t="shared" si="12"/>
        <v>995403.6</v>
      </c>
      <c r="K29" s="197" t="s">
        <v>489</v>
      </c>
      <c r="L29" s="212"/>
    </row>
    <row r="30" spans="1:13" ht="34.5" customHeight="1" x14ac:dyDescent="0.25">
      <c r="A30" s="36">
        <v>18</v>
      </c>
      <c r="B30" s="265" t="s">
        <v>409</v>
      </c>
      <c r="C30" s="196" t="s">
        <v>18</v>
      </c>
      <c r="D30" s="309">
        <v>85750000</v>
      </c>
      <c r="E30" s="309">
        <v>85750000</v>
      </c>
      <c r="F30" s="309">
        <v>17650000</v>
      </c>
      <c r="G30" s="252">
        <f t="shared" si="9"/>
        <v>20.583090379008748</v>
      </c>
      <c r="H30" s="252">
        <f t="shared" si="10"/>
        <v>20.583090379008748</v>
      </c>
      <c r="I30" s="253">
        <f t="shared" si="11"/>
        <v>68100000</v>
      </c>
      <c r="J30" s="253">
        <f t="shared" si="12"/>
        <v>68100000</v>
      </c>
      <c r="K30" s="197"/>
      <c r="L30" s="212"/>
    </row>
    <row r="31" spans="1:13" ht="34.5" customHeight="1" x14ac:dyDescent="0.25">
      <c r="A31" s="36">
        <v>19</v>
      </c>
      <c r="B31" s="265" t="s">
        <v>410</v>
      </c>
      <c r="C31" s="196" t="s">
        <v>19</v>
      </c>
      <c r="D31" s="309">
        <v>355100000</v>
      </c>
      <c r="E31" s="309">
        <v>71696500</v>
      </c>
      <c r="F31" s="309">
        <v>22133290</v>
      </c>
      <c r="G31" s="252">
        <f t="shared" si="9"/>
        <v>6.232973810194312</v>
      </c>
      <c r="H31" s="252">
        <f t="shared" si="10"/>
        <v>30.870809593215849</v>
      </c>
      <c r="I31" s="253">
        <f t="shared" si="11"/>
        <v>332966710</v>
      </c>
      <c r="J31" s="253">
        <f t="shared" si="12"/>
        <v>49563210</v>
      </c>
      <c r="K31" s="197"/>
      <c r="L31" s="212"/>
    </row>
    <row r="32" spans="1:13" ht="34.5" customHeight="1" x14ac:dyDescent="0.25">
      <c r="A32" s="209">
        <v>20</v>
      </c>
      <c r="B32" s="265" t="s">
        <v>411</v>
      </c>
      <c r="C32" s="200" t="s">
        <v>20</v>
      </c>
      <c r="D32" s="309">
        <v>198091734</v>
      </c>
      <c r="E32" s="335">
        <v>198091733.30000001</v>
      </c>
      <c r="F32" s="309">
        <f>'RO 2025 Januari'!E107</f>
        <v>0</v>
      </c>
      <c r="G32" s="252">
        <f t="shared" si="9"/>
        <v>0</v>
      </c>
      <c r="H32" s="252">
        <f t="shared" si="10"/>
        <v>0</v>
      </c>
      <c r="I32" s="253">
        <f t="shared" si="11"/>
        <v>198091734</v>
      </c>
      <c r="J32" s="253">
        <f t="shared" si="12"/>
        <v>198091733.30000001</v>
      </c>
      <c r="K32" s="201" t="s">
        <v>489</v>
      </c>
      <c r="L32" s="212"/>
    </row>
    <row r="33" spans="1:13" ht="34.5" customHeight="1" x14ac:dyDescent="0.25">
      <c r="A33" s="202" t="s">
        <v>114</v>
      </c>
      <c r="B33" s="266" t="s">
        <v>412</v>
      </c>
      <c r="C33" s="203" t="s">
        <v>179</v>
      </c>
      <c r="D33" s="247">
        <f>D34</f>
        <v>182340788</v>
      </c>
      <c r="E33" s="247">
        <f>E34</f>
        <v>182340787.80000001</v>
      </c>
      <c r="F33" s="247">
        <f>F34</f>
        <v>0</v>
      </c>
      <c r="G33" s="248">
        <f>F33/D33*100</f>
        <v>0</v>
      </c>
      <c r="H33" s="248">
        <f>F33/E33*100</f>
        <v>0</v>
      </c>
      <c r="I33" s="249">
        <f>I34</f>
        <v>182340788</v>
      </c>
      <c r="J33" s="249">
        <f>J34</f>
        <v>182340787.80000001</v>
      </c>
      <c r="K33" s="213"/>
      <c r="L33" s="212"/>
    </row>
    <row r="34" spans="1:13" ht="34.5" customHeight="1" x14ac:dyDescent="0.25">
      <c r="A34" s="195">
        <v>21</v>
      </c>
      <c r="B34" s="267" t="s">
        <v>413</v>
      </c>
      <c r="C34" s="214" t="s">
        <v>21</v>
      </c>
      <c r="D34" s="336">
        <v>182340788</v>
      </c>
      <c r="E34" s="337">
        <v>182340787.80000001</v>
      </c>
      <c r="F34" s="336">
        <f>'RO 2025 Januari'!E112</f>
        <v>0</v>
      </c>
      <c r="G34" s="252">
        <f>F34/D34*100</f>
        <v>0</v>
      </c>
      <c r="H34" s="252">
        <f>F34/E34*100</f>
        <v>0</v>
      </c>
      <c r="I34" s="253">
        <f>D34-F34</f>
        <v>182340788</v>
      </c>
      <c r="J34" s="253">
        <f>E34-F34</f>
        <v>182340787.80000001</v>
      </c>
      <c r="K34" s="197" t="s">
        <v>489</v>
      </c>
      <c r="L34" s="212"/>
    </row>
    <row r="35" spans="1:13" ht="34.5" customHeight="1" x14ac:dyDescent="0.25">
      <c r="A35" s="215" t="s">
        <v>115</v>
      </c>
      <c r="B35" s="269" t="s">
        <v>414</v>
      </c>
      <c r="C35" s="217" t="s">
        <v>180</v>
      </c>
      <c r="D35" s="270">
        <f>SUM(D36:D38)</f>
        <v>2383470223</v>
      </c>
      <c r="E35" s="270">
        <f>SUM(E36:E38)</f>
        <v>2383470223</v>
      </c>
      <c r="F35" s="270">
        <f>SUM(F36:F38)</f>
        <v>815497845</v>
      </c>
      <c r="G35" s="248">
        <f>F35/D35*100</f>
        <v>34.214727632450057</v>
      </c>
      <c r="H35" s="248">
        <f>F35/E35*100</f>
        <v>34.214727632450057</v>
      </c>
      <c r="I35" s="271">
        <f>SUM(I36:I38)</f>
        <v>1567972378</v>
      </c>
      <c r="J35" s="271">
        <f>SUM(J36:J38)</f>
        <v>1567972378</v>
      </c>
      <c r="K35" s="218"/>
      <c r="L35" s="212"/>
      <c r="M35" s="205"/>
    </row>
    <row r="36" spans="1:13" ht="34.5" customHeight="1" x14ac:dyDescent="0.25">
      <c r="A36" s="219">
        <v>22</v>
      </c>
      <c r="B36" s="272" t="s">
        <v>415</v>
      </c>
      <c r="C36" s="210" t="s">
        <v>22</v>
      </c>
      <c r="D36" s="309">
        <v>654116904</v>
      </c>
      <c r="E36" s="309">
        <v>654116904</v>
      </c>
      <c r="F36" s="309">
        <v>182998381</v>
      </c>
      <c r="G36" s="252">
        <f t="shared" ref="G36:G38" si="13">F36/D36*100</f>
        <v>27.976402976431871</v>
      </c>
      <c r="H36" s="252">
        <f t="shared" ref="H36:H38" si="14">F36/E36*100</f>
        <v>27.976402976431871</v>
      </c>
      <c r="I36" s="253">
        <f t="shared" ref="I36:I38" si="15">D36-F36</f>
        <v>471118523</v>
      </c>
      <c r="J36" s="253">
        <f t="shared" ref="J36:J38" si="16">E36-F36</f>
        <v>471118523</v>
      </c>
      <c r="K36" s="211"/>
      <c r="L36" s="212"/>
      <c r="M36" s="205"/>
    </row>
    <row r="37" spans="1:13" ht="34.5" customHeight="1" x14ac:dyDescent="0.25">
      <c r="A37" s="195">
        <v>23</v>
      </c>
      <c r="B37" s="272" t="s">
        <v>416</v>
      </c>
      <c r="C37" s="196" t="s">
        <v>23</v>
      </c>
      <c r="D37" s="309">
        <v>248734007</v>
      </c>
      <c r="E37" s="309">
        <v>248734007</v>
      </c>
      <c r="F37" s="309">
        <v>66230200</v>
      </c>
      <c r="G37" s="252">
        <f t="shared" si="13"/>
        <v>26.626917967031343</v>
      </c>
      <c r="H37" s="252">
        <f t="shared" si="14"/>
        <v>26.626917967031343</v>
      </c>
      <c r="I37" s="253">
        <f t="shared" si="15"/>
        <v>182503807</v>
      </c>
      <c r="J37" s="253">
        <f t="shared" si="16"/>
        <v>182503807</v>
      </c>
      <c r="K37" s="273"/>
      <c r="L37" s="212"/>
      <c r="M37" s="205"/>
    </row>
    <row r="38" spans="1:13" ht="34.5" customHeight="1" x14ac:dyDescent="0.25">
      <c r="A38" s="195">
        <v>24</v>
      </c>
      <c r="B38" s="272" t="s">
        <v>417</v>
      </c>
      <c r="C38" s="196" t="s">
        <v>24</v>
      </c>
      <c r="D38" s="311">
        <v>1480619312</v>
      </c>
      <c r="E38" s="311">
        <v>1480619312</v>
      </c>
      <c r="F38" s="309">
        <v>566269264</v>
      </c>
      <c r="G38" s="252">
        <f t="shared" si="13"/>
        <v>38.245432800352397</v>
      </c>
      <c r="H38" s="252">
        <f t="shared" si="14"/>
        <v>38.245432800352397</v>
      </c>
      <c r="I38" s="253">
        <f t="shared" si="15"/>
        <v>914350048</v>
      </c>
      <c r="J38" s="253">
        <f t="shared" si="16"/>
        <v>914350048</v>
      </c>
      <c r="K38" s="275"/>
      <c r="L38" s="212"/>
    </row>
    <row r="39" spans="1:13" ht="34.5" customHeight="1" x14ac:dyDescent="0.25">
      <c r="A39" s="215" t="s">
        <v>116</v>
      </c>
      <c r="B39" s="269" t="s">
        <v>418</v>
      </c>
      <c r="C39" s="217" t="s">
        <v>181</v>
      </c>
      <c r="D39" s="276">
        <f>SUM(D40:D43)</f>
        <v>1026784786</v>
      </c>
      <c r="E39" s="276">
        <f>SUM(E40:E43)</f>
        <v>977200513</v>
      </c>
      <c r="F39" s="276">
        <f>SUM(F40:F43)</f>
        <v>215402523</v>
      </c>
      <c r="G39" s="248">
        <f>F39/D39*100</f>
        <v>20.978351640671853</v>
      </c>
      <c r="H39" s="248">
        <f>F39/E39*100</f>
        <v>22.042817224759276</v>
      </c>
      <c r="I39" s="277">
        <f>SUM(I40:I43)</f>
        <v>811382263</v>
      </c>
      <c r="J39" s="277">
        <f>SUM(J40:J43)</f>
        <v>761797990</v>
      </c>
      <c r="K39" s="278"/>
      <c r="L39" s="212"/>
    </row>
    <row r="40" spans="1:13" ht="50.25" customHeight="1" x14ac:dyDescent="0.25">
      <c r="A40" s="219">
        <v>25</v>
      </c>
      <c r="B40" s="272" t="s">
        <v>419</v>
      </c>
      <c r="C40" s="210" t="s">
        <v>182</v>
      </c>
      <c r="D40" s="309">
        <v>43959999</v>
      </c>
      <c r="E40" s="309">
        <v>39910050</v>
      </c>
      <c r="F40" s="309">
        <v>15648283</v>
      </c>
      <c r="G40" s="252">
        <f t="shared" ref="G40:G43" si="17">F40/D40*100</f>
        <v>35.596640937139242</v>
      </c>
      <c r="H40" s="252">
        <f t="shared" ref="H40:H50" si="18">F40/E40*100</f>
        <v>39.208878465449175</v>
      </c>
      <c r="I40" s="253">
        <f t="shared" ref="I40:I43" si="19">D40-F40</f>
        <v>28311716</v>
      </c>
      <c r="J40" s="253">
        <f t="shared" ref="J40:J43" si="20">E40-F40</f>
        <v>24261767</v>
      </c>
      <c r="K40" s="211"/>
      <c r="L40" s="212"/>
    </row>
    <row r="41" spans="1:13" ht="34.5" customHeight="1" x14ac:dyDescent="0.25">
      <c r="A41" s="195">
        <v>26</v>
      </c>
      <c r="B41" s="272" t="s">
        <v>421</v>
      </c>
      <c r="C41" s="196" t="s">
        <v>183</v>
      </c>
      <c r="D41" s="309">
        <v>387108164</v>
      </c>
      <c r="E41" s="309">
        <v>341573840</v>
      </c>
      <c r="F41" s="309">
        <v>64148000</v>
      </c>
      <c r="G41" s="252">
        <f t="shared" si="17"/>
        <v>16.571079084759369</v>
      </c>
      <c r="H41" s="252">
        <f t="shared" si="18"/>
        <v>18.780126721648237</v>
      </c>
      <c r="I41" s="253">
        <f t="shared" si="19"/>
        <v>322960164</v>
      </c>
      <c r="J41" s="253">
        <f t="shared" si="20"/>
        <v>277425840</v>
      </c>
      <c r="K41" s="197"/>
      <c r="L41" s="212"/>
      <c r="M41" s="205"/>
    </row>
    <row r="42" spans="1:13" ht="34.5" customHeight="1" x14ac:dyDescent="0.25">
      <c r="A42" s="195">
        <v>27</v>
      </c>
      <c r="B42" s="272" t="s">
        <v>420</v>
      </c>
      <c r="C42" s="196" t="s">
        <v>25</v>
      </c>
      <c r="D42" s="309">
        <v>30269700</v>
      </c>
      <c r="E42" s="309">
        <v>30269700</v>
      </c>
      <c r="F42" s="309">
        <v>4991000</v>
      </c>
      <c r="G42" s="252">
        <f t="shared" si="17"/>
        <v>16.488435630349819</v>
      </c>
      <c r="H42" s="252">
        <f t="shared" si="18"/>
        <v>16.488435630349819</v>
      </c>
      <c r="I42" s="253">
        <f t="shared" si="19"/>
        <v>25278700</v>
      </c>
      <c r="J42" s="253">
        <f t="shared" si="20"/>
        <v>25278700</v>
      </c>
      <c r="K42" s="197"/>
      <c r="L42" s="212"/>
    </row>
    <row r="43" spans="1:13" ht="34.5" customHeight="1" x14ac:dyDescent="0.25">
      <c r="A43" s="195">
        <v>28</v>
      </c>
      <c r="B43" s="279" t="s">
        <v>422</v>
      </c>
      <c r="C43" s="196" t="s">
        <v>152</v>
      </c>
      <c r="D43" s="311">
        <v>565446923</v>
      </c>
      <c r="E43" s="312">
        <v>565446923</v>
      </c>
      <c r="F43" s="309">
        <v>130615240</v>
      </c>
      <c r="G43" s="252">
        <f t="shared" si="17"/>
        <v>23.099469585406162</v>
      </c>
      <c r="H43" s="252">
        <f t="shared" si="18"/>
        <v>23.099469585406162</v>
      </c>
      <c r="I43" s="253">
        <f t="shared" si="19"/>
        <v>434831683</v>
      </c>
      <c r="J43" s="253">
        <f t="shared" si="20"/>
        <v>434831683</v>
      </c>
      <c r="K43" s="338" t="s">
        <v>490</v>
      </c>
      <c r="L43" s="212"/>
      <c r="M43" s="205"/>
    </row>
    <row r="44" spans="1:13" ht="34.5" customHeight="1" x14ac:dyDescent="0.25">
      <c r="A44" s="220" t="s">
        <v>111</v>
      </c>
      <c r="B44" s="221" t="s">
        <v>142</v>
      </c>
      <c r="C44" s="222" t="s">
        <v>27</v>
      </c>
      <c r="D44" s="281">
        <f>D45+D51+D55+D60</f>
        <v>7617268130</v>
      </c>
      <c r="E44" s="281">
        <f>E45+E51+E55+E60</f>
        <v>5404104202.5499992</v>
      </c>
      <c r="F44" s="281">
        <f>F45+F51+F55+F60</f>
        <v>936962175</v>
      </c>
      <c r="G44" s="282">
        <f>F44/D44*100</f>
        <v>12.300501426618418</v>
      </c>
      <c r="H44" s="282">
        <f t="shared" si="18"/>
        <v>17.337973878406746</v>
      </c>
      <c r="I44" s="283">
        <f>I45+I51+I55+I60</f>
        <v>6680305955</v>
      </c>
      <c r="J44" s="283">
        <f>J45+J51+J55+J60</f>
        <v>4467142027.5499992</v>
      </c>
      <c r="K44" s="223"/>
      <c r="L44" s="212"/>
    </row>
    <row r="45" spans="1:13" ht="34.5" customHeight="1" x14ac:dyDescent="0.25">
      <c r="A45" s="202" t="s">
        <v>118</v>
      </c>
      <c r="B45" s="202" t="s">
        <v>143</v>
      </c>
      <c r="C45" s="203" t="s">
        <v>184</v>
      </c>
      <c r="D45" s="276">
        <f>SUM(D46:D50)</f>
        <v>1692259933</v>
      </c>
      <c r="E45" s="276">
        <f>SUM(E46:E50)</f>
        <v>1267226686.2</v>
      </c>
      <c r="F45" s="276">
        <f>SUM(F46:F50)</f>
        <v>215576999</v>
      </c>
      <c r="G45" s="248">
        <f>F45/D45*100</f>
        <v>12.73900036254064</v>
      </c>
      <c r="H45" s="248">
        <f t="shared" si="18"/>
        <v>17.011715531847361</v>
      </c>
      <c r="I45" s="277">
        <f>SUM(I46:I50)</f>
        <v>1476682934</v>
      </c>
      <c r="J45" s="277">
        <f>SUM(J46:J50)</f>
        <v>1051649687.2</v>
      </c>
      <c r="K45" s="224"/>
      <c r="L45" s="212"/>
    </row>
    <row r="46" spans="1:13" ht="34.5" customHeight="1" x14ac:dyDescent="0.25">
      <c r="A46" s="195">
        <v>29</v>
      </c>
      <c r="B46" s="195" t="s">
        <v>337</v>
      </c>
      <c r="C46" s="196" t="s">
        <v>28</v>
      </c>
      <c r="D46" s="339">
        <v>276073320</v>
      </c>
      <c r="E46" s="340">
        <v>145528458.40000001</v>
      </c>
      <c r="F46" s="339">
        <v>39560000</v>
      </c>
      <c r="G46" s="252">
        <f t="shared" ref="G46:G50" si="21">F46/D46*100</f>
        <v>14.329526663424049</v>
      </c>
      <c r="H46" s="252">
        <f t="shared" si="18"/>
        <v>27.183686568894483</v>
      </c>
      <c r="I46" s="253">
        <f t="shared" ref="I46:I50" si="22">D46-F46</f>
        <v>236513320</v>
      </c>
      <c r="J46" s="253">
        <f t="shared" ref="J46:J50" si="23">E46-F46</f>
        <v>105968458.40000001</v>
      </c>
      <c r="K46" s="197"/>
      <c r="L46" s="212"/>
    </row>
    <row r="47" spans="1:13" ht="34.5" customHeight="1" x14ac:dyDescent="0.25">
      <c r="A47" s="195">
        <v>30</v>
      </c>
      <c r="B47" s="195" t="s">
        <v>338</v>
      </c>
      <c r="C47" s="38" t="s">
        <v>29</v>
      </c>
      <c r="D47" s="339">
        <v>518939289</v>
      </c>
      <c r="E47" s="340">
        <v>488425504.89999998</v>
      </c>
      <c r="F47" s="339">
        <v>138823999</v>
      </c>
      <c r="G47" s="252">
        <f t="shared" si="21"/>
        <v>26.751491348345375</v>
      </c>
      <c r="H47" s="252">
        <f t="shared" si="18"/>
        <v>28.422757945128758</v>
      </c>
      <c r="I47" s="253">
        <f t="shared" si="22"/>
        <v>380115290</v>
      </c>
      <c r="J47" s="253">
        <f t="shared" si="23"/>
        <v>349601505.89999998</v>
      </c>
      <c r="K47" s="197"/>
      <c r="L47" s="212"/>
    </row>
    <row r="48" spans="1:13" ht="34.5" customHeight="1" x14ac:dyDescent="0.25">
      <c r="A48" s="195">
        <v>31</v>
      </c>
      <c r="B48" s="195" t="s">
        <v>339</v>
      </c>
      <c r="C48" s="38" t="s">
        <v>30</v>
      </c>
      <c r="D48" s="339">
        <v>440135405</v>
      </c>
      <c r="E48" s="340">
        <v>301751567.89999998</v>
      </c>
      <c r="F48" s="339">
        <v>37193000</v>
      </c>
      <c r="G48" s="252">
        <f t="shared" si="21"/>
        <v>8.4503540450239409</v>
      </c>
      <c r="H48" s="252">
        <f t="shared" si="18"/>
        <v>12.325702318248005</v>
      </c>
      <c r="I48" s="253">
        <f t="shared" si="22"/>
        <v>402942405</v>
      </c>
      <c r="J48" s="253">
        <f t="shared" si="23"/>
        <v>264558567.89999998</v>
      </c>
      <c r="K48" s="197"/>
      <c r="L48" s="212"/>
    </row>
    <row r="49" spans="1:13" ht="34.5" customHeight="1" x14ac:dyDescent="0.25">
      <c r="A49" s="36">
        <v>32</v>
      </c>
      <c r="B49" s="36" t="s">
        <v>340</v>
      </c>
      <c r="C49" s="38" t="s">
        <v>31</v>
      </c>
      <c r="D49" s="339">
        <v>218256750</v>
      </c>
      <c r="E49" s="340">
        <v>121591087.7</v>
      </c>
      <c r="F49" s="339">
        <f>'RO 2025 Januari'!E206</f>
        <v>0</v>
      </c>
      <c r="G49" s="252">
        <f t="shared" si="21"/>
        <v>0</v>
      </c>
      <c r="H49" s="252">
        <f t="shared" si="18"/>
        <v>0</v>
      </c>
      <c r="I49" s="253">
        <f t="shared" si="22"/>
        <v>218256750</v>
      </c>
      <c r="J49" s="253">
        <f t="shared" si="23"/>
        <v>121591087.7</v>
      </c>
      <c r="K49" s="197"/>
      <c r="L49" s="212"/>
    </row>
    <row r="50" spans="1:13" ht="34.5" customHeight="1" x14ac:dyDescent="0.25">
      <c r="A50" s="199">
        <v>33</v>
      </c>
      <c r="B50" s="199" t="s">
        <v>341</v>
      </c>
      <c r="C50" s="225" t="s">
        <v>32</v>
      </c>
      <c r="D50" s="339">
        <v>238855169</v>
      </c>
      <c r="E50" s="340">
        <v>209930067.30000001</v>
      </c>
      <c r="F50" s="339">
        <f>'RO 2025 Januari'!E215</f>
        <v>0</v>
      </c>
      <c r="G50" s="252">
        <f t="shared" si="21"/>
        <v>0</v>
      </c>
      <c r="H50" s="252">
        <f t="shared" si="18"/>
        <v>0</v>
      </c>
      <c r="I50" s="253">
        <f t="shared" si="22"/>
        <v>238855169</v>
      </c>
      <c r="J50" s="253">
        <f t="shared" si="23"/>
        <v>209930067.30000001</v>
      </c>
      <c r="K50" s="201"/>
      <c r="L50" s="212"/>
    </row>
    <row r="51" spans="1:13" ht="34.5" customHeight="1" x14ac:dyDescent="0.25">
      <c r="A51" s="202" t="s">
        <v>119</v>
      </c>
      <c r="B51" s="202" t="s">
        <v>144</v>
      </c>
      <c r="C51" s="203" t="s">
        <v>185</v>
      </c>
      <c r="D51" s="276">
        <f>SUM(D52:D54)</f>
        <v>2464906700</v>
      </c>
      <c r="E51" s="276">
        <f>SUM(E52:E54)</f>
        <v>1864596521</v>
      </c>
      <c r="F51" s="276">
        <f>SUM(F52:F54)</f>
        <v>171793450</v>
      </c>
      <c r="G51" s="248">
        <f>F51/D51*100</f>
        <v>6.9695721140276836</v>
      </c>
      <c r="H51" s="248">
        <f>F51/E51*100</f>
        <v>9.2134382996631157</v>
      </c>
      <c r="I51" s="277">
        <f>SUM(I52:I54)</f>
        <v>2293113250</v>
      </c>
      <c r="J51" s="277">
        <f>SUM(J52:J54)</f>
        <v>1692803071</v>
      </c>
      <c r="K51" s="204"/>
      <c r="L51" s="212"/>
    </row>
    <row r="52" spans="1:13" ht="34.5" customHeight="1" x14ac:dyDescent="0.25">
      <c r="A52" s="195">
        <v>34</v>
      </c>
      <c r="B52" s="195" t="s">
        <v>342</v>
      </c>
      <c r="C52" s="196" t="s">
        <v>33</v>
      </c>
      <c r="D52" s="309">
        <v>509698900</v>
      </c>
      <c r="E52" s="309">
        <v>372219000</v>
      </c>
      <c r="F52" s="309">
        <v>77490000</v>
      </c>
      <c r="G52" s="252">
        <f t="shared" ref="G52:G54" si="24">F52/D52*100</f>
        <v>15.203093434182415</v>
      </c>
      <c r="H52" s="252">
        <f t="shared" ref="H52:H54" si="25">F52/E52*100</f>
        <v>20.818389174115239</v>
      </c>
      <c r="I52" s="253">
        <f t="shared" ref="I52:I54" si="26">D52-F52</f>
        <v>432208900</v>
      </c>
      <c r="J52" s="253">
        <f t="shared" ref="J52:J54" si="27">E52-F52</f>
        <v>294729000</v>
      </c>
      <c r="K52" s="197"/>
      <c r="L52" s="212"/>
      <c r="M52" s="184"/>
    </row>
    <row r="53" spans="1:13" ht="34.5" customHeight="1" x14ac:dyDescent="0.25">
      <c r="A53" s="195">
        <v>35</v>
      </c>
      <c r="B53" s="195" t="s">
        <v>343</v>
      </c>
      <c r="C53" s="38" t="s">
        <v>34</v>
      </c>
      <c r="D53" s="309">
        <v>333160800</v>
      </c>
      <c r="E53" s="309">
        <v>140870581</v>
      </c>
      <c r="F53" s="309">
        <v>58537000</v>
      </c>
      <c r="G53" s="252">
        <f t="shared" si="24"/>
        <v>17.570194332586546</v>
      </c>
      <c r="H53" s="252">
        <f t="shared" si="25"/>
        <v>41.553743574039778</v>
      </c>
      <c r="I53" s="253">
        <f t="shared" si="26"/>
        <v>274623800</v>
      </c>
      <c r="J53" s="253">
        <f t="shared" si="27"/>
        <v>82333581</v>
      </c>
      <c r="K53" s="197"/>
      <c r="L53" s="212"/>
    </row>
    <row r="54" spans="1:13" ht="34.5" customHeight="1" x14ac:dyDescent="0.25">
      <c r="A54" s="209">
        <v>36</v>
      </c>
      <c r="B54" s="209" t="s">
        <v>344</v>
      </c>
      <c r="C54" s="225" t="s">
        <v>35</v>
      </c>
      <c r="D54" s="309">
        <v>1622047000</v>
      </c>
      <c r="E54" s="309">
        <v>1351506940</v>
      </c>
      <c r="F54" s="309">
        <v>35766450</v>
      </c>
      <c r="G54" s="252">
        <f t="shared" si="24"/>
        <v>2.2050193366776671</v>
      </c>
      <c r="H54" s="252">
        <f t="shared" si="25"/>
        <v>2.6464126036970259</v>
      </c>
      <c r="I54" s="253">
        <f t="shared" si="26"/>
        <v>1586280550</v>
      </c>
      <c r="J54" s="253">
        <f t="shared" si="27"/>
        <v>1315740490</v>
      </c>
      <c r="K54" s="226"/>
      <c r="L54" s="212"/>
    </row>
    <row r="55" spans="1:13" ht="34.5" customHeight="1" x14ac:dyDescent="0.25">
      <c r="A55" s="91" t="s">
        <v>117</v>
      </c>
      <c r="B55" s="91" t="s">
        <v>141</v>
      </c>
      <c r="C55" s="93" t="s">
        <v>186</v>
      </c>
      <c r="D55" s="276">
        <f>SUM(D56:D59)</f>
        <v>1540353297</v>
      </c>
      <c r="E55" s="276">
        <f>SUM(E56:E59)</f>
        <v>1153433735.3499999</v>
      </c>
      <c r="F55" s="276">
        <f>SUM(F56:F59)</f>
        <v>419399726</v>
      </c>
      <c r="G55" s="248">
        <f>F55/D55*100</f>
        <v>27.227502081296873</v>
      </c>
      <c r="H55" s="248">
        <f>F55/E55*100</f>
        <v>36.360972732667356</v>
      </c>
      <c r="I55" s="277">
        <f>SUM(I56:I59)</f>
        <v>1120953571</v>
      </c>
      <c r="J55" s="277">
        <f>SUM(J56:J59)</f>
        <v>734034009.35000002</v>
      </c>
      <c r="K55" s="227"/>
      <c r="L55" s="212"/>
    </row>
    <row r="56" spans="1:13" ht="34.5" customHeight="1" x14ac:dyDescent="0.25">
      <c r="A56" s="195">
        <v>37</v>
      </c>
      <c r="B56" s="195" t="s">
        <v>345</v>
      </c>
      <c r="C56" s="196" t="s">
        <v>36</v>
      </c>
      <c r="D56" s="309">
        <v>445738906</v>
      </c>
      <c r="E56" s="335">
        <v>373924956.35000002</v>
      </c>
      <c r="F56" s="309">
        <v>4199000</v>
      </c>
      <c r="G56" s="252">
        <f t="shared" ref="G56:G59" si="28">F56/D56*100</f>
        <v>0.9420312975776004</v>
      </c>
      <c r="H56" s="252">
        <f t="shared" ref="H56:H59" si="29">F56/E56*100</f>
        <v>1.1229525948168235</v>
      </c>
      <c r="I56" s="253">
        <f t="shared" ref="I56:I59" si="30">D56-F56</f>
        <v>441539906</v>
      </c>
      <c r="J56" s="253">
        <f t="shared" ref="J56:J59" si="31">E56-F56</f>
        <v>369725956.35000002</v>
      </c>
      <c r="K56" s="197"/>
      <c r="L56" s="212"/>
    </row>
    <row r="57" spans="1:13" ht="34.5" customHeight="1" x14ac:dyDescent="0.25">
      <c r="A57" s="195">
        <v>38</v>
      </c>
      <c r="B57" s="195" t="s">
        <v>346</v>
      </c>
      <c r="C57" s="196" t="s">
        <v>37</v>
      </c>
      <c r="D57" s="309">
        <v>742777191</v>
      </c>
      <c r="E57" s="309">
        <v>621292409</v>
      </c>
      <c r="F57" s="309">
        <v>374370450</v>
      </c>
      <c r="G57" s="252">
        <f t="shared" si="28"/>
        <v>50.401446697089</v>
      </c>
      <c r="H57" s="252">
        <f t="shared" si="29"/>
        <v>60.256723658118929</v>
      </c>
      <c r="I57" s="253">
        <f t="shared" si="30"/>
        <v>368406741</v>
      </c>
      <c r="J57" s="253">
        <f t="shared" si="31"/>
        <v>246921959</v>
      </c>
      <c r="K57" s="197"/>
      <c r="L57" s="212"/>
      <c r="M57" s="205"/>
    </row>
    <row r="58" spans="1:13" ht="34.5" customHeight="1" x14ac:dyDescent="0.25">
      <c r="A58" s="195">
        <v>39</v>
      </c>
      <c r="B58" s="195" t="s">
        <v>347</v>
      </c>
      <c r="C58" s="38" t="s">
        <v>38</v>
      </c>
      <c r="D58" s="309">
        <v>296957500</v>
      </c>
      <c r="E58" s="309">
        <v>126508840</v>
      </c>
      <c r="F58" s="309">
        <v>39287746</v>
      </c>
      <c r="G58" s="252">
        <f t="shared" si="28"/>
        <v>13.230090501165993</v>
      </c>
      <c r="H58" s="252">
        <f t="shared" si="29"/>
        <v>31.055336528261584</v>
      </c>
      <c r="I58" s="253">
        <f t="shared" si="30"/>
        <v>257669754</v>
      </c>
      <c r="J58" s="253">
        <f t="shared" si="31"/>
        <v>87221094</v>
      </c>
      <c r="K58" s="197"/>
      <c r="L58" s="212"/>
      <c r="M58" s="184"/>
    </row>
    <row r="59" spans="1:13" ht="34.5" customHeight="1" x14ac:dyDescent="0.25">
      <c r="A59" s="195">
        <v>40</v>
      </c>
      <c r="B59" s="195" t="s">
        <v>348</v>
      </c>
      <c r="C59" s="38" t="s">
        <v>39</v>
      </c>
      <c r="D59" s="311">
        <v>54879700</v>
      </c>
      <c r="E59" s="311">
        <v>31707530</v>
      </c>
      <c r="F59" s="309">
        <v>1542530</v>
      </c>
      <c r="G59" s="252">
        <f t="shared" si="28"/>
        <v>2.8107478721640242</v>
      </c>
      <c r="H59" s="252">
        <f t="shared" si="29"/>
        <v>4.8648696382215837</v>
      </c>
      <c r="I59" s="253">
        <f t="shared" si="30"/>
        <v>53337170</v>
      </c>
      <c r="J59" s="253">
        <f t="shared" si="31"/>
        <v>30165000</v>
      </c>
      <c r="K59" s="286"/>
      <c r="L59" s="212"/>
      <c r="M59" s="184"/>
    </row>
    <row r="60" spans="1:13" ht="34.5" customHeight="1" x14ac:dyDescent="0.25">
      <c r="A60" s="215" t="s">
        <v>120</v>
      </c>
      <c r="B60" s="216" t="s">
        <v>145</v>
      </c>
      <c r="C60" s="125" t="s">
        <v>187</v>
      </c>
      <c r="D60" s="276">
        <f>SUM(D61:D65)</f>
        <v>1919748200</v>
      </c>
      <c r="E60" s="276">
        <f>SUM(E61:E65)</f>
        <v>1118847260</v>
      </c>
      <c r="F60" s="276">
        <f>SUM(F61:F65)</f>
        <v>130192000</v>
      </c>
      <c r="G60" s="248">
        <f>F60/D60*100</f>
        <v>6.7817227280119337</v>
      </c>
      <c r="H60" s="248">
        <f>F60/E60*100</f>
        <v>11.636262129291893</v>
      </c>
      <c r="I60" s="277">
        <f>SUM(I61:I65)</f>
        <v>1789556200</v>
      </c>
      <c r="J60" s="277">
        <f>SUM(J61:J65)</f>
        <v>988655260</v>
      </c>
      <c r="K60" s="218"/>
      <c r="L60" s="212"/>
      <c r="M60" s="184"/>
    </row>
    <row r="61" spans="1:13" s="207" customFormat="1" ht="34.5" customHeight="1" x14ac:dyDescent="0.25">
      <c r="A61" s="219">
        <v>41</v>
      </c>
      <c r="B61" s="219" t="s">
        <v>349</v>
      </c>
      <c r="C61" s="210" t="s">
        <v>40</v>
      </c>
      <c r="D61" s="309">
        <v>206887270</v>
      </c>
      <c r="E61" s="309">
        <v>142551940</v>
      </c>
      <c r="F61" s="309">
        <v>19222000</v>
      </c>
      <c r="G61" s="252">
        <f t="shared" ref="G61:G65" si="32">F61/D61*100</f>
        <v>9.2910501453279366</v>
      </c>
      <c r="H61" s="252">
        <f t="shared" ref="H61:H71" si="33">F61/E61*100</f>
        <v>13.484207931509035</v>
      </c>
      <c r="I61" s="253">
        <f t="shared" ref="I61:I65" si="34">D61-F61</f>
        <v>187665270</v>
      </c>
      <c r="J61" s="253">
        <f t="shared" ref="J61:J65" si="35">E61-F61</f>
        <v>123329940</v>
      </c>
      <c r="K61" s="211"/>
      <c r="L61" s="208"/>
      <c r="M61" s="208"/>
    </row>
    <row r="62" spans="1:13" ht="34.5" customHeight="1" x14ac:dyDescent="0.25">
      <c r="A62" s="195">
        <v>42</v>
      </c>
      <c r="B62" s="195" t="s">
        <v>350</v>
      </c>
      <c r="C62" s="38" t="s">
        <v>188</v>
      </c>
      <c r="D62" s="309">
        <v>1091979710</v>
      </c>
      <c r="E62" s="309">
        <v>631650620</v>
      </c>
      <c r="F62" s="309">
        <v>53033000</v>
      </c>
      <c r="G62" s="252">
        <f t="shared" si="32"/>
        <v>4.8565920698288432</v>
      </c>
      <c r="H62" s="252">
        <f t="shared" si="33"/>
        <v>8.39593888152916</v>
      </c>
      <c r="I62" s="253">
        <f t="shared" si="34"/>
        <v>1038946710</v>
      </c>
      <c r="J62" s="253">
        <f t="shared" si="35"/>
        <v>578617620</v>
      </c>
      <c r="K62" s="197"/>
      <c r="L62" s="212"/>
    </row>
    <row r="63" spans="1:13" ht="34.5" customHeight="1" x14ac:dyDescent="0.25">
      <c r="A63" s="195">
        <v>43</v>
      </c>
      <c r="B63" s="195" t="s">
        <v>351</v>
      </c>
      <c r="C63" s="38" t="s">
        <v>41</v>
      </c>
      <c r="D63" s="309">
        <v>489773780</v>
      </c>
      <c r="E63" s="309">
        <v>241119350</v>
      </c>
      <c r="F63" s="309">
        <v>40197000</v>
      </c>
      <c r="G63" s="252">
        <f t="shared" si="32"/>
        <v>8.2072584612430663</v>
      </c>
      <c r="H63" s="252">
        <f t="shared" si="33"/>
        <v>16.670997163852672</v>
      </c>
      <c r="I63" s="253">
        <f t="shared" si="34"/>
        <v>449576780</v>
      </c>
      <c r="J63" s="253">
        <f t="shared" si="35"/>
        <v>200922350</v>
      </c>
      <c r="K63" s="197"/>
      <c r="L63" s="212"/>
    </row>
    <row r="64" spans="1:13" ht="34.5" customHeight="1" x14ac:dyDescent="0.25">
      <c r="A64" s="195">
        <v>44</v>
      </c>
      <c r="B64" s="195" t="s">
        <v>352</v>
      </c>
      <c r="C64" s="38" t="s">
        <v>42</v>
      </c>
      <c r="D64" s="309">
        <v>115254960</v>
      </c>
      <c r="E64" s="309">
        <v>90836010</v>
      </c>
      <c r="F64" s="309">
        <v>17040000</v>
      </c>
      <c r="G64" s="252">
        <f t="shared" si="32"/>
        <v>14.784613174131508</v>
      </c>
      <c r="H64" s="252">
        <f t="shared" si="33"/>
        <v>18.759080237011734</v>
      </c>
      <c r="I64" s="253">
        <f t="shared" si="34"/>
        <v>98214960</v>
      </c>
      <c r="J64" s="253">
        <f t="shared" si="35"/>
        <v>73796010</v>
      </c>
      <c r="K64" s="197"/>
    </row>
    <row r="65" spans="1:13" ht="34.5" customHeight="1" x14ac:dyDescent="0.25">
      <c r="A65" s="199">
        <v>45</v>
      </c>
      <c r="B65" s="199" t="s">
        <v>353</v>
      </c>
      <c r="C65" s="225" t="s">
        <v>43</v>
      </c>
      <c r="D65" s="309">
        <v>15852480</v>
      </c>
      <c r="E65" s="309">
        <v>12689340</v>
      </c>
      <c r="F65" s="309">
        <v>700000</v>
      </c>
      <c r="G65" s="252">
        <f t="shared" si="32"/>
        <v>4.4157128726861661</v>
      </c>
      <c r="H65" s="252">
        <f t="shared" si="33"/>
        <v>5.5164413594402859</v>
      </c>
      <c r="I65" s="253">
        <f t="shared" si="34"/>
        <v>15152480</v>
      </c>
      <c r="J65" s="253">
        <f t="shared" si="35"/>
        <v>11989340</v>
      </c>
      <c r="K65" s="201"/>
      <c r="M65" s="184"/>
    </row>
    <row r="66" spans="1:13" ht="34.5" customHeight="1" x14ac:dyDescent="0.25">
      <c r="A66" s="228" t="s">
        <v>112</v>
      </c>
      <c r="B66" s="228" t="s">
        <v>146</v>
      </c>
      <c r="C66" s="162" t="s">
        <v>45</v>
      </c>
      <c r="D66" s="287">
        <f>D67+D72</f>
        <v>7392150738</v>
      </c>
      <c r="E66" s="287">
        <f>E67+E72</f>
        <v>5344572132</v>
      </c>
      <c r="F66" s="287">
        <f>F67+F72</f>
        <v>724251110</v>
      </c>
      <c r="G66" s="282">
        <f>F66/D66*100</f>
        <v>9.7975695527544318</v>
      </c>
      <c r="H66" s="282">
        <f t="shared" si="33"/>
        <v>13.551152311400779</v>
      </c>
      <c r="I66" s="288">
        <f>I67+I72</f>
        <v>6667899628</v>
      </c>
      <c r="J66" s="288">
        <f>J67+J72</f>
        <v>4620321022</v>
      </c>
      <c r="K66" s="229"/>
    </row>
    <row r="67" spans="1:13" ht="34.5" customHeight="1" x14ac:dyDescent="0.25">
      <c r="A67" s="192" t="s">
        <v>121</v>
      </c>
      <c r="B67" s="192" t="s">
        <v>147</v>
      </c>
      <c r="C67" s="193" t="s">
        <v>46</v>
      </c>
      <c r="D67" s="289">
        <f>SUM(D68:D71)</f>
        <v>1865090596</v>
      </c>
      <c r="E67" s="289">
        <f>SUM(E68:E71)</f>
        <v>718349460</v>
      </c>
      <c r="F67" s="289">
        <f>SUM(F68:F71)</f>
        <v>381549710</v>
      </c>
      <c r="G67" s="248">
        <f>F67/D67*100</f>
        <v>20.457435730912881</v>
      </c>
      <c r="H67" s="248">
        <f t="shared" si="33"/>
        <v>53.114776476619049</v>
      </c>
      <c r="I67" s="290">
        <f>SUM(I68:I71)</f>
        <v>1483540886</v>
      </c>
      <c r="J67" s="290">
        <f>SUM(J68:J71)</f>
        <v>336799750</v>
      </c>
      <c r="K67" s="224"/>
    </row>
    <row r="68" spans="1:13" ht="81.75" customHeight="1" x14ac:dyDescent="0.25">
      <c r="A68" s="195">
        <v>46</v>
      </c>
      <c r="B68" s="195" t="s">
        <v>354</v>
      </c>
      <c r="C68" s="196" t="s">
        <v>189</v>
      </c>
      <c r="D68" s="309">
        <v>36500000</v>
      </c>
      <c r="E68" s="309">
        <v>13554500</v>
      </c>
      <c r="F68" s="309">
        <v>7425000</v>
      </c>
      <c r="G68" s="252">
        <f t="shared" ref="G68:G70" si="36">F68/D68*100</f>
        <v>20.342465753424658</v>
      </c>
      <c r="H68" s="252">
        <f t="shared" si="33"/>
        <v>54.778855730569184</v>
      </c>
      <c r="I68" s="253">
        <f t="shared" ref="I68:I71" si="37">D68-F68</f>
        <v>29075000</v>
      </c>
      <c r="J68" s="253">
        <f t="shared" ref="J68:J70" si="38">E68-F68</f>
        <v>6129500</v>
      </c>
      <c r="K68" s="197"/>
    </row>
    <row r="69" spans="1:13" s="184" customFormat="1" ht="81.75" customHeight="1" x14ac:dyDescent="0.25">
      <c r="A69" s="195">
        <v>47</v>
      </c>
      <c r="B69" s="195" t="s">
        <v>355</v>
      </c>
      <c r="C69" s="196" t="s">
        <v>190</v>
      </c>
      <c r="D69" s="309">
        <v>254450000</v>
      </c>
      <c r="E69" s="309">
        <v>66485940</v>
      </c>
      <c r="F69" s="309">
        <v>26300000</v>
      </c>
      <c r="G69" s="252">
        <f t="shared" si="36"/>
        <v>10.336018864216937</v>
      </c>
      <c r="H69" s="252">
        <f t="shared" si="33"/>
        <v>39.557235710287017</v>
      </c>
      <c r="I69" s="253">
        <f t="shared" si="37"/>
        <v>228150000</v>
      </c>
      <c r="J69" s="253">
        <f t="shared" si="38"/>
        <v>40185940</v>
      </c>
      <c r="K69" s="230"/>
      <c r="M69"/>
    </row>
    <row r="70" spans="1:13" s="184" customFormat="1" ht="81.75" customHeight="1" x14ac:dyDescent="0.25">
      <c r="A70" s="195">
        <v>48</v>
      </c>
      <c r="B70" s="195" t="s">
        <v>356</v>
      </c>
      <c r="C70" s="38" t="s">
        <v>170</v>
      </c>
      <c r="D70" s="309">
        <v>1361968096</v>
      </c>
      <c r="E70" s="309">
        <v>569951120</v>
      </c>
      <c r="F70" s="309">
        <v>347824710</v>
      </c>
      <c r="G70" s="252">
        <f t="shared" si="36"/>
        <v>25.538388969722238</v>
      </c>
      <c r="H70" s="252">
        <f t="shared" si="33"/>
        <v>61.027112289910058</v>
      </c>
      <c r="I70" s="253">
        <f t="shared" si="37"/>
        <v>1014143386</v>
      </c>
      <c r="J70" s="253">
        <f t="shared" si="38"/>
        <v>222126410</v>
      </c>
      <c r="K70" s="231"/>
      <c r="M70"/>
    </row>
    <row r="71" spans="1:13" s="184" customFormat="1" ht="81.75" customHeight="1" x14ac:dyDescent="0.25">
      <c r="A71" s="209">
        <v>49</v>
      </c>
      <c r="B71" s="209" t="s">
        <v>357</v>
      </c>
      <c r="C71" s="225" t="s">
        <v>171</v>
      </c>
      <c r="D71" s="309">
        <v>212172500</v>
      </c>
      <c r="E71" s="309">
        <v>68357900</v>
      </c>
      <c r="F71" s="309">
        <f>'RO 2025 Januari'!E401</f>
        <v>0</v>
      </c>
      <c r="G71" s="252">
        <f>F71/D71*100</f>
        <v>0</v>
      </c>
      <c r="H71" s="252">
        <f t="shared" si="33"/>
        <v>0</v>
      </c>
      <c r="I71" s="253">
        <f t="shared" si="37"/>
        <v>212172500</v>
      </c>
      <c r="J71" s="253">
        <f>E71-F71</f>
        <v>68357900</v>
      </c>
      <c r="K71" s="226"/>
      <c r="M71"/>
    </row>
    <row r="72" spans="1:13" s="184" customFormat="1" ht="48" customHeight="1" x14ac:dyDescent="0.25">
      <c r="A72" s="202" t="s">
        <v>122</v>
      </c>
      <c r="B72" s="202" t="s">
        <v>148</v>
      </c>
      <c r="C72" s="203" t="s">
        <v>191</v>
      </c>
      <c r="D72" s="291">
        <f>D73</f>
        <v>5527060142</v>
      </c>
      <c r="E72" s="291">
        <f>E73</f>
        <v>4626222672</v>
      </c>
      <c r="F72" s="291">
        <f>F73</f>
        <v>342701400</v>
      </c>
      <c r="G72" s="248">
        <f>F72/D72*100</f>
        <v>6.2004282782418114</v>
      </c>
      <c r="H72" s="248">
        <f>F72/E72*100</f>
        <v>7.4078016623407352</v>
      </c>
      <c r="I72" s="292">
        <f>I73</f>
        <v>5184358742</v>
      </c>
      <c r="J72" s="292">
        <f>J73</f>
        <v>4283521272</v>
      </c>
      <c r="K72" s="204"/>
      <c r="M72"/>
    </row>
    <row r="73" spans="1:13" s="184" customFormat="1" ht="55.5" customHeight="1" x14ac:dyDescent="0.25">
      <c r="A73" s="199">
        <v>50</v>
      </c>
      <c r="B73" s="199" t="s">
        <v>358</v>
      </c>
      <c r="C73" s="225" t="s">
        <v>172</v>
      </c>
      <c r="D73" s="341">
        <v>5527060142</v>
      </c>
      <c r="E73" s="341">
        <v>4626222672</v>
      </c>
      <c r="F73" s="341">
        <v>342701400</v>
      </c>
      <c r="G73" s="252">
        <f>F73/D73*100</f>
        <v>6.2004282782418114</v>
      </c>
      <c r="H73" s="252">
        <f>F73/E73*100</f>
        <v>7.4078016623407352</v>
      </c>
      <c r="I73" s="253">
        <f>D73-F73</f>
        <v>5184358742</v>
      </c>
      <c r="J73" s="253">
        <f>E73-F73</f>
        <v>4283521272</v>
      </c>
      <c r="K73" s="201"/>
      <c r="M73"/>
    </row>
    <row r="74" spans="1:13" ht="29.25" customHeight="1" x14ac:dyDescent="0.25">
      <c r="A74" s="410" t="s">
        <v>47</v>
      </c>
      <c r="B74" s="410"/>
      <c r="C74" s="410"/>
      <c r="D74" s="294">
        <f>D7+D44+D66</f>
        <v>33134453856</v>
      </c>
      <c r="E74" s="342">
        <f>E7+E44+E66</f>
        <v>28386758208.249996</v>
      </c>
      <c r="F74" s="294">
        <f>F7+F44+F66</f>
        <v>8063378687</v>
      </c>
      <c r="G74" s="172">
        <f>F74/D74*100</f>
        <v>24.335329992288013</v>
      </c>
      <c r="H74" s="252">
        <f>F74/E74*100</f>
        <v>28.405422795536246</v>
      </c>
      <c r="I74" s="294">
        <f>I7+I44+I66</f>
        <v>25071075169</v>
      </c>
      <c r="J74" s="294">
        <f>J7+J44+J66</f>
        <v>20323379521.25</v>
      </c>
      <c r="K74" s="232"/>
    </row>
    <row r="75" spans="1:13" x14ac:dyDescent="0.25">
      <c r="D75" s="233"/>
      <c r="E75" s="233"/>
      <c r="L75"/>
    </row>
    <row r="76" spans="1:13" x14ac:dyDescent="0.25">
      <c r="D76" s="233"/>
      <c r="E76" s="233"/>
      <c r="I76" s="296"/>
      <c r="J76" s="296"/>
      <c r="L76"/>
    </row>
    <row r="77" spans="1:13" s="234" customFormat="1" ht="26.25" customHeight="1" x14ac:dyDescent="0.25">
      <c r="A77" s="235"/>
      <c r="B77" s="235"/>
      <c r="C77" s="429"/>
      <c r="D77" s="429"/>
      <c r="E77" s="343"/>
      <c r="F77" s="104"/>
      <c r="G77" s="236"/>
      <c r="H77" s="236"/>
      <c r="I77" s="4"/>
      <c r="J77" s="4"/>
      <c r="K77" s="235"/>
      <c r="L77" s="237"/>
    </row>
    <row r="78" spans="1:13" s="234" customFormat="1" ht="26.25" customHeight="1" x14ac:dyDescent="0.25">
      <c r="A78" s="235"/>
      <c r="B78" s="235"/>
      <c r="C78" s="429"/>
      <c r="D78" s="429"/>
      <c r="E78" s="344"/>
      <c r="F78" s="104"/>
      <c r="G78" s="236"/>
      <c r="H78" s="236"/>
      <c r="I78" s="4"/>
      <c r="J78" s="4"/>
      <c r="K78" s="235"/>
      <c r="L78" s="237"/>
    </row>
    <row r="79" spans="1:13" s="187" customFormat="1" x14ac:dyDescent="0.25">
      <c r="A79"/>
      <c r="B79"/>
      <c r="C79"/>
      <c r="D79" s="182"/>
      <c r="E79" s="182"/>
      <c r="F79" s="183"/>
      <c r="G79" s="183"/>
      <c r="H79" s="183"/>
      <c r="I79" s="240"/>
      <c r="J79" s="240"/>
      <c r="K79"/>
      <c r="L79" s="238"/>
    </row>
    <row r="80" spans="1:13" s="187" customFormat="1" x14ac:dyDescent="0.25">
      <c r="A80"/>
      <c r="B80"/>
      <c r="C80"/>
      <c r="D80" s="182"/>
      <c r="E80" s="182"/>
      <c r="F80" s="183"/>
      <c r="G80" s="183"/>
      <c r="H80" s="183"/>
      <c r="I80" s="240"/>
      <c r="J80" s="240"/>
      <c r="K80"/>
      <c r="L80" s="238"/>
    </row>
    <row r="81" spans="1:12" s="187" customFormat="1" x14ac:dyDescent="0.25">
      <c r="A81"/>
      <c r="B81"/>
      <c r="C81"/>
      <c r="D81" s="182"/>
      <c r="E81" s="182"/>
      <c r="F81" s="183"/>
      <c r="G81" s="183"/>
      <c r="H81" s="183"/>
      <c r="I81" s="240"/>
      <c r="J81" s="240"/>
      <c r="K81"/>
      <c r="L81" s="238"/>
    </row>
    <row r="82" spans="1:12" s="187" customFormat="1" x14ac:dyDescent="0.25">
      <c r="A82"/>
      <c r="B82"/>
      <c r="C82"/>
      <c r="D82" s="182"/>
      <c r="E82" s="182"/>
      <c r="F82" s="183"/>
      <c r="G82" s="183"/>
      <c r="H82" s="183"/>
      <c r="I82" s="240"/>
      <c r="J82" s="240"/>
      <c r="K82"/>
      <c r="L82" s="238"/>
    </row>
    <row r="83" spans="1:12" s="187" customFormat="1" x14ac:dyDescent="0.25">
      <c r="A83"/>
      <c r="B83"/>
      <c r="C83"/>
      <c r="D83" s="182"/>
      <c r="E83" s="182"/>
      <c r="F83" s="183"/>
      <c r="G83" s="183"/>
      <c r="H83" s="183"/>
      <c r="I83" s="240"/>
      <c r="J83" s="240"/>
      <c r="K83"/>
      <c r="L83" s="238"/>
    </row>
    <row r="84" spans="1:12" s="187" customFormat="1" x14ac:dyDescent="0.25">
      <c r="A84"/>
      <c r="B84"/>
      <c r="C84"/>
      <c r="D84" s="182"/>
      <c r="E84" s="182"/>
      <c r="F84" s="183"/>
      <c r="G84" s="183"/>
      <c r="H84" s="183"/>
      <c r="I84" s="240"/>
      <c r="J84" s="240"/>
      <c r="K84"/>
      <c r="L84" s="238"/>
    </row>
    <row r="86" spans="1:12" x14ac:dyDescent="0.25">
      <c r="F86" s="239"/>
    </row>
  </sheetData>
  <mergeCells count="13">
    <mergeCell ref="A74:C74"/>
    <mergeCell ref="C77:D77"/>
    <mergeCell ref="C78:D78"/>
    <mergeCell ref="A1:K2"/>
    <mergeCell ref="C4:C6"/>
    <mergeCell ref="F5:F6"/>
    <mergeCell ref="K4:K6"/>
    <mergeCell ref="A4:A6"/>
    <mergeCell ref="I4:J5"/>
    <mergeCell ref="F4:H4"/>
    <mergeCell ref="D4:E5"/>
    <mergeCell ref="B4:B6"/>
    <mergeCell ref="G5:H5"/>
  </mergeCells>
  <printOptions horizontalCentered="1"/>
  <pageMargins left="0.39370078740157483" right="0.39370078740157483" top="0.39370078740157483" bottom="0.39370078740157483" header="0.31496062992125984" footer="0.31496062992125984"/>
  <pageSetup paperSize="165" scale="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Realisasi Januari 2025</vt:lpstr>
      <vt:lpstr>RO 2025 Januari</vt:lpstr>
      <vt:lpstr>Realisasi Februari 2025</vt:lpstr>
      <vt:lpstr>RO 2025 Februari</vt:lpstr>
      <vt:lpstr>Realisasi Maret 2025</vt:lpstr>
      <vt:lpstr>RO 2025 Maret</vt:lpstr>
      <vt:lpstr>Realisasi April 2025</vt:lpstr>
      <vt:lpstr>RO 2025 April</vt:lpstr>
      <vt:lpstr>Realisasi Mei 2025</vt:lpstr>
      <vt:lpstr>RO 2025 Mei</vt:lpstr>
      <vt:lpstr>Realisasi JUNI</vt:lpstr>
      <vt:lpstr>RO 2025 JUNI</vt:lpstr>
      <vt:lpstr>'Realisasi April 2025'!Print_Area</vt:lpstr>
      <vt:lpstr>'Realisasi Februari 2025'!Print_Area</vt:lpstr>
      <vt:lpstr>'Realisasi Januari 2025'!Print_Area</vt:lpstr>
      <vt:lpstr>'Realisasi JUNI'!Print_Area</vt:lpstr>
      <vt:lpstr>'Realisasi Maret 2025'!Print_Area</vt:lpstr>
      <vt:lpstr>'Realisasi Mei 2025'!Print_Area</vt:lpstr>
      <vt:lpstr>'RO 2025 April'!Print_Area</vt:lpstr>
      <vt:lpstr>'RO 2025 Februari'!Print_Area</vt:lpstr>
      <vt:lpstr>'RO 2025 Januari'!Print_Area</vt:lpstr>
      <vt:lpstr>'RO 2025 JUNI'!Print_Area</vt:lpstr>
      <vt:lpstr>'RO 2025 Maret'!Print_Area</vt:lpstr>
      <vt:lpstr>'RO 2025 Mei'!Print_Area</vt:lpstr>
      <vt:lpstr>'Realisasi April 2025'!Print_Titles</vt:lpstr>
      <vt:lpstr>'Realisasi Februari 2025'!Print_Titles</vt:lpstr>
      <vt:lpstr>'Realisasi Januari 2025'!Print_Titles</vt:lpstr>
      <vt:lpstr>'Realisasi JUNI'!Print_Titles</vt:lpstr>
      <vt:lpstr>'Realisasi Maret 2025'!Print_Titles</vt:lpstr>
      <vt:lpstr>'Realisasi Mei 2025'!Print_Titles</vt:lpstr>
      <vt:lpstr>'RO 2025 April'!Print_Titles</vt:lpstr>
      <vt:lpstr>'RO 2025 Februari'!Print_Titles</vt:lpstr>
      <vt:lpstr>'RO 2025 Januari'!Print_Titles</vt:lpstr>
      <vt:lpstr>'RO 2025 JUNI'!Print_Titles</vt:lpstr>
      <vt:lpstr>'RO 2025 Maret'!Print_Titles</vt:lpstr>
      <vt:lpstr>'RO 2025 Mei'!Print_Titles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2022-09-15T21:45:14Z</dcterms:created>
  <dcterms:modified xsi:type="dcterms:W3CDTF">2025-08-28T08:29:21Z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0ce88c11c6c04d75a48f0aa82bd9ff61</vt:lpwstr>
  </property>
</Properties>
</file>