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Re\Backup\Penilaian Kinerja\Siap Terbit\"/>
    </mc:Choice>
  </mc:AlternateContent>
  <xr:revisionPtr revIDLastSave="0" documentId="13_ncr:1_{FDFE5C18-2D93-423B-B011-C40F3D3F90DA}" xr6:coauthVersionLast="47" xr6:coauthVersionMax="47" xr10:uidLastSave="{00000000-0000-0000-0000-000000000000}"/>
  <bookViews>
    <workbookView xWindow="-108" yWindow="-108" windowWidth="23256" windowHeight="12576" tabRatio="834" activeTab="4" xr2:uid="{00000000-000D-0000-FFFF-FFFF00000000}"/>
  </bookViews>
  <sheets>
    <sheet name="1. RENCANA SKP JPT (M.I)" sheetId="1" r:id="rId1"/>
    <sheet name="2. Penilaian SKP JPT" sheetId="3" r:id="rId2"/>
    <sheet name="3. Penilaian Prestasi Kerja" sheetId="4" r:id="rId3"/>
    <sheet name="4. Penilaian Kinerja" sheetId="5" r:id="rId4"/>
    <sheet name="5. INTEGRASI" sheetId="6" r:id="rId5"/>
  </sheets>
  <definedNames>
    <definedName name="asdep">#REF!</definedName>
    <definedName name="kegiatan">#REF!</definedName>
    <definedName name="sfsd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  <c r="S16" i="3"/>
  <c r="R15" i="3"/>
  <c r="D12" i="6"/>
  <c r="G3" i="6"/>
  <c r="D12" i="4"/>
  <c r="E16" i="4"/>
  <c r="E18" i="4"/>
  <c r="E17" i="4"/>
  <c r="E15" i="4"/>
  <c r="E14" i="4"/>
  <c r="E13" i="4"/>
  <c r="E12" i="4"/>
  <c r="E11" i="4"/>
  <c r="E17" i="5"/>
  <c r="E16" i="5"/>
  <c r="E15" i="5"/>
  <c r="E14" i="5"/>
  <c r="E13" i="5"/>
  <c r="D12" i="5"/>
  <c r="E12" i="5" s="1"/>
  <c r="D19" i="4" l="1"/>
  <c r="E38" i="3" l="1"/>
  <c r="E37" i="3"/>
  <c r="E36" i="3"/>
  <c r="E35" i="3"/>
  <c r="E34" i="3"/>
  <c r="E33" i="3"/>
  <c r="E32" i="3"/>
  <c r="E31" i="3"/>
  <c r="D38" i="3"/>
  <c r="D37" i="3"/>
  <c r="D36" i="3"/>
  <c r="D35" i="3"/>
  <c r="D34" i="3"/>
  <c r="D33" i="3"/>
  <c r="D32" i="3"/>
  <c r="D31" i="3"/>
  <c r="C38" i="3"/>
  <c r="C37" i="3"/>
  <c r="C36" i="3"/>
  <c r="C35" i="3"/>
  <c r="C34" i="3"/>
  <c r="C33" i="3"/>
  <c r="C32" i="3"/>
  <c r="C31" i="3"/>
  <c r="B38" i="3"/>
  <c r="B37" i="3"/>
  <c r="B36" i="3"/>
  <c r="B35" i="3"/>
  <c r="B34" i="3"/>
  <c r="B33" i="3"/>
  <c r="B32" i="3"/>
  <c r="B31" i="3"/>
  <c r="E27" i="3"/>
  <c r="E26" i="3"/>
  <c r="E25" i="3"/>
  <c r="E24" i="3"/>
  <c r="E23" i="3"/>
  <c r="H23" i="3" s="1"/>
  <c r="E22" i="3"/>
  <c r="E21" i="3"/>
  <c r="E20" i="3"/>
  <c r="E19" i="3"/>
  <c r="E18" i="3"/>
  <c r="E17" i="3"/>
  <c r="E16" i="3"/>
  <c r="E15" i="3"/>
  <c r="D27" i="3"/>
  <c r="H27" i="3" s="1"/>
  <c r="D26" i="3"/>
  <c r="D25" i="3"/>
  <c r="D24" i="3"/>
  <c r="D23" i="3"/>
  <c r="D22" i="3"/>
  <c r="D21" i="3"/>
  <c r="D20" i="3"/>
  <c r="D19" i="3"/>
  <c r="D18" i="3"/>
  <c r="D17" i="3"/>
  <c r="D16" i="3"/>
  <c r="D15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H3" i="6"/>
  <c r="Q16" i="3"/>
  <c r="Q15" i="3"/>
  <c r="H21" i="3" l="1"/>
  <c r="H17" i="3"/>
  <c r="H19" i="3"/>
  <c r="H25" i="3"/>
  <c r="H16" i="3"/>
  <c r="H18" i="3"/>
  <c r="H20" i="3"/>
  <c r="H24" i="3"/>
  <c r="H26" i="3"/>
  <c r="H22" i="3"/>
  <c r="I17" i="3"/>
  <c r="J17" i="3" s="1"/>
  <c r="I19" i="3"/>
  <c r="J19" i="3" s="1"/>
  <c r="I21" i="3"/>
  <c r="J21" i="3" s="1"/>
  <c r="I23" i="3"/>
  <c r="J23" i="3" s="1"/>
  <c r="I25" i="3"/>
  <c r="J25" i="3" s="1"/>
  <c r="I27" i="3"/>
  <c r="J27" i="3" s="1"/>
  <c r="I16" i="3"/>
  <c r="J16" i="3" s="1"/>
  <c r="I18" i="3"/>
  <c r="J18" i="3" s="1"/>
  <c r="I20" i="3"/>
  <c r="J20" i="3" s="1"/>
  <c r="I22" i="3"/>
  <c r="J22" i="3" s="1"/>
  <c r="I24" i="3"/>
  <c r="J24" i="3" s="1"/>
  <c r="I26" i="3"/>
  <c r="J26" i="3" s="1"/>
  <c r="I15" i="3"/>
  <c r="H15" i="3"/>
  <c r="M10" i="3"/>
  <c r="M9" i="3"/>
  <c r="M8" i="3"/>
  <c r="M7" i="3"/>
  <c r="M6" i="3"/>
  <c r="C10" i="3"/>
  <c r="C9" i="3"/>
  <c r="C8" i="3"/>
  <c r="C7" i="3"/>
  <c r="C6" i="3"/>
  <c r="J15" i="3" l="1"/>
  <c r="I3" i="4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H33" i="3" l="1"/>
  <c r="I33" i="3"/>
  <c r="K15" i="3"/>
  <c r="L15" i="3" s="1"/>
  <c r="C4" i="6"/>
  <c r="C4" i="5"/>
  <c r="C4" i="4"/>
  <c r="C5" i="6"/>
  <c r="C5" i="5"/>
  <c r="C5" i="4"/>
  <c r="C6" i="6"/>
  <c r="C6" i="5"/>
  <c r="C6" i="4"/>
  <c r="C7" i="6"/>
  <c r="C7" i="5"/>
  <c r="C7" i="4"/>
  <c r="C8" i="6"/>
  <c r="C8" i="5"/>
  <c r="C8" i="4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E4" i="6"/>
  <c r="E4" i="5"/>
  <c r="E4" i="4"/>
  <c r="E5" i="6"/>
  <c r="E5" i="5"/>
  <c r="E5" i="4"/>
  <c r="E6" i="6"/>
  <c r="E6" i="5"/>
  <c r="E6" i="4"/>
  <c r="E7" i="6"/>
  <c r="E7" i="5"/>
  <c r="E7" i="4"/>
  <c r="E8" i="6"/>
  <c r="E8" i="5"/>
  <c r="E8" i="4"/>
  <c r="J33" i="3" l="1"/>
  <c r="K33" i="3" s="1"/>
  <c r="M33" i="3" s="1"/>
  <c r="N33" i="3" s="1"/>
  <c r="I37" i="3"/>
  <c r="J37" i="3" s="1"/>
  <c r="K37" i="3" s="1"/>
  <c r="M37" i="3" s="1"/>
  <c r="N37" i="3" s="1"/>
  <c r="H37" i="3"/>
  <c r="I35" i="3"/>
  <c r="J35" i="3" s="1"/>
  <c r="K35" i="3" s="1"/>
  <c r="M35" i="3" s="1"/>
  <c r="N35" i="3" s="1"/>
  <c r="H35" i="3"/>
  <c r="H31" i="3"/>
  <c r="I31" i="3"/>
  <c r="J31" i="3" s="1"/>
  <c r="K31" i="3" s="1"/>
  <c r="M31" i="3" s="1"/>
  <c r="N31" i="3" s="1"/>
  <c r="I38" i="3"/>
  <c r="J38" i="3" s="1"/>
  <c r="K38" i="3" s="1"/>
  <c r="M38" i="3" s="1"/>
  <c r="N38" i="3" s="1"/>
  <c r="H38" i="3"/>
  <c r="I36" i="3"/>
  <c r="J36" i="3" s="1"/>
  <c r="K36" i="3" s="1"/>
  <c r="M36" i="3" s="1"/>
  <c r="N36" i="3" s="1"/>
  <c r="H36" i="3"/>
  <c r="I34" i="3"/>
  <c r="H34" i="3"/>
  <c r="H32" i="3"/>
  <c r="I32" i="3"/>
  <c r="J32" i="3" s="1"/>
  <c r="K32" i="3" s="1"/>
  <c r="M32" i="3" s="1"/>
  <c r="N32" i="3" s="1"/>
  <c r="S15" i="3"/>
  <c r="J34" i="3" l="1"/>
  <c r="K34" i="3" s="1"/>
  <c r="M34" i="3" s="1"/>
  <c r="N34" i="3" s="1"/>
  <c r="N39" i="3" s="1"/>
  <c r="N15" i="3"/>
  <c r="N40" i="3" l="1"/>
  <c r="D11" i="5" s="1"/>
  <c r="D21" i="5" l="1"/>
  <c r="D13" i="6" s="1"/>
  <c r="E11" i="5"/>
  <c r="G3" i="5"/>
  <c r="D14" i="6" l="1"/>
  <c r="H14" i="6" s="1"/>
  <c r="D1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6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7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7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KU 1 : Berdasarkan Renstra/RKT/Direktif (Bobot 60% s.d. 100%)
KU 2 : Berupa rencana aksi/inisiatif strategis (bobot maks. 40%)</t>
        </r>
      </text>
    </comment>
    <comment ref="R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KU1 : Min 60%
KU2: Max 40%
</t>
        </r>
      </text>
    </comment>
    <comment ref="R15" authorId="0" shapeId="0" xr:uid="{9C852C7F-F85F-44F0-9FC2-BC1A0FF7ECF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KU1 : Min 60%
KU2: Max 40%</t>
        </r>
      </text>
    </comment>
    <comment ref="R1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KU1 : Min 60%
KU2: Max 40%</t>
        </r>
      </text>
    </comment>
  </commentList>
</comments>
</file>

<file path=xl/sharedStrings.xml><?xml version="1.0" encoding="utf-8"?>
<sst xmlns="http://schemas.openxmlformats.org/spreadsheetml/2006/main" count="293" uniqueCount="141">
  <si>
    <t>MODEL INISIASI / MODEL DASAR</t>
  </si>
  <si>
    <t>RENCANA SASARAN KINERJA PEGAWAI (SKP) PEJABAT PIMPINAN TINGGI DAN PIMPINAN TINGGI MANDIRI</t>
  </si>
  <si>
    <t>(NAMA INSTANSI)</t>
  </si>
  <si>
    <t>Periode Penilaian :</t>
  </si>
  <si>
    <t>…. Januari ….. s.d. ….. Desember …....</t>
  </si>
  <si>
    <t>PEGAWAI YANG DINILAI</t>
  </si>
  <si>
    <t>PEJABAT PENILAI KINERJA</t>
  </si>
  <si>
    <t>Nama</t>
  </si>
  <si>
    <t>:</t>
  </si>
  <si>
    <t>NIP</t>
  </si>
  <si>
    <t>Pangkat/Gol Ruang</t>
  </si>
  <si>
    <t>Pembina Utama Muda IV/c</t>
  </si>
  <si>
    <t>Pembina Utama IV/e</t>
  </si>
  <si>
    <t>Jabatan</t>
  </si>
  <si>
    <t>Direktur Kinerja ASN</t>
  </si>
  <si>
    <t>Deputi Bidang PMK</t>
  </si>
  <si>
    <t>Unit Kerja</t>
  </si>
  <si>
    <t>BKN Jakarta</t>
  </si>
  <si>
    <t>NO</t>
  </si>
  <si>
    <t>RENCANA KINERJA</t>
  </si>
  <si>
    <t>INDIKATOR KINERJA INDIVIDU</t>
  </si>
  <si>
    <t>TARGET</t>
  </si>
  <si>
    <t>SATUAN</t>
  </si>
  <si>
    <t>(1)</t>
  </si>
  <si>
    <t>(2)</t>
  </si>
  <si>
    <t>(3)</t>
  </si>
  <si>
    <t>(4)</t>
  </si>
  <si>
    <t>A. KINERJA UTAMA</t>
  </si>
  <si>
    <t>A</t>
  </si>
  <si>
    <t>-</t>
  </si>
  <si>
    <t>Indeks Efektifitas Pembinaan Manajemen Kinerja ASN</t>
  </si>
  <si>
    <t>B</t>
  </si>
  <si>
    <t>Indeks Kepuasan Instansi Penerima Layanan Pembinaan Manajemen Kinerja ASN Berbasis IT</t>
  </si>
  <si>
    <t>Prosentase Instansi Yang melaporkan Penilaian Kinerja ASN melalui E-lapkin</t>
  </si>
  <si>
    <t>Jumlah Rumusan standard dan pedoman untuk mendukung penerapan sistem manajemen kinerja ASN</t>
  </si>
  <si>
    <t>Prosentase Instansi Pemerintah Yang telah menggunakan Sistem Informasi Kinerja ASN dengan Kriteria Minimal Baik</t>
  </si>
  <si>
    <t>Jumlah Laporan Pengelolaan data dan inforrmasi hasil penerapan Kinerja ASN</t>
  </si>
  <si>
    <t>Jumlah laporan monitoring dan evaluasi kegiatan direktorat kinerja ASN</t>
  </si>
  <si>
    <t>Jumlah Layanan Manajemen Kinerja yang menggunakan Tekhnologi Informasi</t>
  </si>
  <si>
    <t>Indek profesionalitas ASN Direktorat Kinerja</t>
  </si>
  <si>
    <t>Prosentase pemanfaatan sistem informasi yang terstandard</t>
  </si>
  <si>
    <t>Prosentase Pemenuhan Dokumen AKIP</t>
  </si>
  <si>
    <t>Prosentase Kualitas Pelaksanaan Anggaran Direktorat Kinerja ASN</t>
  </si>
  <si>
    <t>Prosentase Tindak Lanjut Hasil Audit Inspektorat / BPK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</si>
  <si>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</si>
  <si>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</si>
  <si>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</si>
  <si>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</si>
  <si>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</si>
  <si>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</si>
  <si>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</si>
  <si>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</si>
  <si>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</si>
  <si>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</si>
  <si>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</si>
  <si>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B. KINERJA TAMBAHAN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</si>
  <si>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</si>
  <si>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</si>
  <si>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</si>
  <si>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</si>
  <si>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</si>
  <si>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</si>
  <si>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</si>
  <si>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</si>
  <si>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</si>
  <si>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</si>
  <si>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</si>
  <si>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</si>
  <si>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</si>
  <si>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</si>
  <si>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</si>
  <si>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</si>
  <si>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NAMA INSTANSI</t>
  </si>
  <si>
    <t>PENILAIAN SKP JPT</t>
  </si>
  <si>
    <t>No</t>
  </si>
  <si>
    <t>Rencana Kinerja</t>
  </si>
  <si>
    <t>Indikator Individu</t>
  </si>
  <si>
    <t>Target</t>
  </si>
  <si>
    <t>Realisasi</t>
  </si>
  <si>
    <t>Kondisi</t>
  </si>
  <si>
    <t>Capaian IKI</t>
  </si>
  <si>
    <t>Kategori Capaian</t>
  </si>
  <si>
    <t>Nilai Capaian IKI</t>
  </si>
  <si>
    <t>Nilai Tertimbang</t>
  </si>
  <si>
    <t>Normal</t>
  </si>
  <si>
    <t>Khusus</t>
  </si>
  <si>
    <t>Bobot Capaian</t>
  </si>
  <si>
    <t>Nilai Tertimbang Kinerja Tambahan</t>
  </si>
  <si>
    <t>Nilai SKP</t>
  </si>
  <si>
    <t>Jakarta, 1 Januari 2022</t>
  </si>
  <si>
    <t>Pejabat Penilai</t>
  </si>
  <si>
    <t>PENILAIAN PRESTASI KERJA PNS PERIODE JANUARI - JUNI</t>
  </si>
  <si>
    <t>PEJABAT PENILAI</t>
  </si>
  <si>
    <t>PNS YANG DINILAI</t>
  </si>
  <si>
    <t>NAMA</t>
  </si>
  <si>
    <t>PANGKAT/GOL</t>
  </si>
  <si>
    <t>JABATAN</t>
  </si>
  <si>
    <t>UNIT KERJA</t>
  </si>
  <si>
    <t>TANGGAL PENILAIAN</t>
  </si>
  <si>
    <t>UNSUR YANG DINILAI</t>
  </si>
  <si>
    <t>NILAI</t>
  </si>
  <si>
    <t>A. SASARAN KINERJA PEGAWAI (SKP)</t>
  </si>
  <si>
    <t>B. PERILAKU KERJA PEGAWAI</t>
  </si>
  <si>
    <t>(TEMPAT),(TANGGAL,BULAN,TAHUN)</t>
  </si>
  <si>
    <t>(NAMA)</t>
  </si>
  <si>
    <t>(NIP)</t>
  </si>
  <si>
    <t>PENILAIAN KINERJA PNS PERIODE JULI - DESEMBER</t>
  </si>
  <si>
    <t>NILAI KINERJA PNS</t>
  </si>
  <si>
    <t>C.IDE BARU</t>
  </si>
  <si>
    <t>NILAI AKHIR</t>
  </si>
  <si>
    <t>INTEGRASI HASIL PENILAIAN KINERJA PNS TAHUN 2021</t>
  </si>
  <si>
    <t>TANGGAL INTEGRASI PENILAIAN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</si>
  <si>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</si>
  <si>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</si>
  <si>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</si>
  <si>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</si>
  <si>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</si>
  <si>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</si>
  <si>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Jenis Kinerja Utama (1/2)</t>
  </si>
  <si>
    <t>Bobot</t>
  </si>
  <si>
    <t>Jumlah KU</t>
  </si>
  <si>
    <t>Min</t>
  </si>
  <si>
    <t>Max / Single Rate</t>
  </si>
  <si>
    <t>(5)</t>
  </si>
  <si>
    <t>(6)</t>
  </si>
  <si>
    <t>Single Rate</t>
  </si>
  <si>
    <t>Range</t>
  </si>
  <si>
    <t>Jenis Kinerja Utama (KU)</t>
  </si>
  <si>
    <t>A. SASARAN KERJA PEGAWAI (SKP)</t>
  </si>
  <si>
    <t>SEBUTAN</t>
  </si>
  <si>
    <t>1. Orientasi Pelayanan</t>
  </si>
  <si>
    <t>2. Inisiatif Kerja</t>
  </si>
  <si>
    <t>3. Komitmen</t>
  </si>
  <si>
    <t>4. Kerjasama</t>
  </si>
  <si>
    <t>5. Kepemimpinan</t>
  </si>
  <si>
    <t xml:space="preserve">NILAI KINERJA PNS </t>
  </si>
  <si>
    <t>2. Integritas</t>
  </si>
  <si>
    <t>4. Disiplin</t>
  </si>
  <si>
    <t>5. Kerjasama</t>
  </si>
  <si>
    <t>6. Kepemimpinan</t>
  </si>
  <si>
    <t>NILAI PRESTASI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</si>
</sst>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8" tint="0.79998168889431442"/>
        <bgColor rgb="FFD6DCE4"/>
      </patternFill>
    </fill>
    <fill>
      <patternFill patternType="solid">
        <fgColor rgb="FFD6DCE4"/>
        <bgColor rgb="FFD6DCE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19" fillId="0" borderId="0"/>
  </cellStyleXfs>
  <cellXfs count="222">
    <xf numFmtId="0" fontId="0" fillId="0" borderId="0" xfId="0"/>
    <xf numFmtId="0" fontId="5" fillId="0" borderId="0" xfId="3" applyFont="1" applyAlignment="1">
      <alignment horizontal="center"/>
    </xf>
    <xf numFmtId="0" fontId="4" fillId="0" borderId="0" xfId="3"/>
    <xf numFmtId="0" fontId="6" fillId="0" borderId="0" xfId="3" applyFont="1" applyAlignment="1">
      <alignment horizontal="center"/>
    </xf>
    <xf numFmtId="0" fontId="7" fillId="0" borderId="0" xfId="3" applyFont="1"/>
    <xf numFmtId="0" fontId="6" fillId="0" borderId="0" xfId="3" applyFont="1"/>
    <xf numFmtId="0" fontId="8" fillId="0" borderId="0" xfId="3" applyFont="1"/>
    <xf numFmtId="0" fontId="8" fillId="0" borderId="0" xfId="3" applyFont="1" applyAlignment="1">
      <alignment horizontal="left"/>
    </xf>
    <xf numFmtId="0" fontId="8" fillId="0" borderId="6" xfId="3" quotePrefix="1" applyFont="1" applyBorder="1"/>
    <xf numFmtId="0" fontId="8" fillId="0" borderId="8" xfId="3" quotePrefix="1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8" fillId="0" borderId="7" xfId="3" applyFont="1" applyBorder="1" applyAlignment="1">
      <alignment horizontal="left"/>
    </xf>
    <xf numFmtId="0" fontId="8" fillId="0" borderId="6" xfId="3" quotePrefix="1" applyFont="1" applyBorder="1" applyAlignment="1">
      <alignment horizontal="left"/>
    </xf>
    <xf numFmtId="0" fontId="8" fillId="0" borderId="6" xfId="3" applyFont="1" applyBorder="1" applyAlignment="1">
      <alignment horizontal="left"/>
    </xf>
    <xf numFmtId="0" fontId="8" fillId="0" borderId="9" xfId="3" applyFont="1" applyBorder="1" applyAlignment="1">
      <alignment horizontal="left"/>
    </xf>
    <xf numFmtId="0" fontId="8" fillId="0" borderId="11" xfId="3" applyFont="1" applyBorder="1" applyAlignment="1">
      <alignment horizontal="left"/>
    </xf>
    <xf numFmtId="0" fontId="8" fillId="4" borderId="15" xfId="3" quotePrefix="1" applyFont="1" applyFill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4" fillId="0" borderId="0" xfId="3" applyAlignment="1">
      <alignment vertical="justify"/>
    </xf>
    <xf numFmtId="0" fontId="8" fillId="0" borderId="25" xfId="3" applyFont="1" applyBorder="1" applyAlignment="1">
      <alignment horizontal="center" vertical="center"/>
    </xf>
    <xf numFmtId="0" fontId="8" fillId="0" borderId="0" xfId="3" applyFont="1" applyAlignment="1">
      <alignment horizontal="left" wrapText="1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 vertical="justify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8" fillId="0" borderId="26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/>
    </xf>
    <xf numFmtId="0" fontId="8" fillId="0" borderId="31" xfId="3" applyFont="1" applyBorder="1" applyAlignment="1">
      <alignment horizontal="center"/>
    </xf>
    <xf numFmtId="0" fontId="4" fillId="0" borderId="0" xfId="3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2" applyNumberFormat="1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11" fillId="1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12" fillId="10" borderId="33" xfId="0" applyNumberFormat="1" applyFont="1" applyFill="1" applyBorder="1" applyAlignment="1">
      <alignment vertical="center" wrapText="1"/>
    </xf>
    <xf numFmtId="166" fontId="12" fillId="10" borderId="23" xfId="0" applyNumberFormat="1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7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7" fontId="2" fillId="10" borderId="5" xfId="0" applyNumberFormat="1" applyFont="1" applyFill="1" applyBorder="1" applyAlignment="1">
      <alignment vertical="center"/>
    </xf>
    <xf numFmtId="9" fontId="0" fillId="0" borderId="0" xfId="2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top" wrapText="1"/>
    </xf>
    <xf numFmtId="2" fontId="3" fillId="0" borderId="0" xfId="0" applyNumberFormat="1" applyFont="1"/>
    <xf numFmtId="166" fontId="0" fillId="0" borderId="5" xfId="0" applyNumberForma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8" fillId="2" borderId="5" xfId="3" applyFont="1" applyFill="1" applyBorder="1"/>
    <xf numFmtId="0" fontId="8" fillId="0" borderId="17" xfId="3" quotePrefix="1" applyFont="1" applyBorder="1" applyAlignment="1">
      <alignment horizontal="left"/>
    </xf>
    <xf numFmtId="0" fontId="8" fillId="0" borderId="17" xfId="3" applyFont="1" applyBorder="1" applyAlignment="1">
      <alignment horizontal="left"/>
    </xf>
    <xf numFmtId="0" fontId="6" fillId="3" borderId="5" xfId="3" applyFont="1" applyFill="1" applyBorder="1" applyAlignment="1">
      <alignment horizontal="center" vertical="center" wrapText="1"/>
    </xf>
    <xf numFmtId="0" fontId="8" fillId="0" borderId="5" xfId="3" applyFont="1" applyBorder="1" applyAlignment="1">
      <alignment vertical="top" wrapText="1"/>
    </xf>
    <xf numFmtId="0" fontId="9" fillId="2" borderId="5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19" xfId="3" quotePrefix="1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168" fontId="0" fillId="0" borderId="20" xfId="1" applyNumberFormat="1" applyFont="1" applyBorder="1" applyAlignment="1">
      <alignment horizontal="center" vertical="center" wrapText="1"/>
    </xf>
    <xf numFmtId="168" fontId="0" fillId="0" borderId="5" xfId="1" applyNumberFormat="1" applyFont="1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9" fontId="0" fillId="0" borderId="5" xfId="2" applyNumberFormat="1" applyFont="1" applyFill="1" applyBorder="1" applyAlignment="1">
      <alignment horizontal="center" vertical="center"/>
    </xf>
    <xf numFmtId="0" fontId="8" fillId="12" borderId="5" xfId="3" applyFont="1" applyFill="1" applyBorder="1" applyAlignment="1">
      <alignment horizontal="center" vertical="center" wrapText="1"/>
    </xf>
    <xf numFmtId="0" fontId="8" fillId="12" borderId="24" xfId="4" applyNumberFormat="1" applyFont="1" applyFill="1" applyBorder="1" applyAlignment="1">
      <alignment horizontal="center" vertical="center" wrapText="1"/>
    </xf>
    <xf numFmtId="0" fontId="8" fillId="0" borderId="24" xfId="4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5" fontId="0" fillId="0" borderId="5" xfId="1" applyFont="1" applyBorder="1" applyAlignment="1">
      <alignment horizontal="center"/>
    </xf>
    <xf numFmtId="0" fontId="0" fillId="11" borderId="5" xfId="0" applyFill="1" applyBorder="1" applyAlignment="1"/>
    <xf numFmtId="165" fontId="0" fillId="0" borderId="5" xfId="1" applyFont="1" applyBorder="1" applyAlignme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0" xfId="3" applyFont="1" applyAlignment="1">
      <alignment horizontal="left"/>
    </xf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left"/>
    </xf>
    <xf numFmtId="0" fontId="8" fillId="4" borderId="16" xfId="3" quotePrefix="1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6" fillId="4" borderId="20" xfId="3" applyFont="1" applyFill="1" applyBorder="1" applyAlignment="1">
      <alignment horizontal="left"/>
    </xf>
    <xf numFmtId="0" fontId="6" fillId="4" borderId="21" xfId="3" applyFont="1" applyFill="1" applyBorder="1" applyAlignment="1">
      <alignment horizontal="left"/>
    </xf>
    <xf numFmtId="0" fontId="6" fillId="4" borderId="22" xfId="3" applyFont="1" applyFill="1" applyBorder="1" applyAlignment="1">
      <alignment horizontal="left"/>
    </xf>
    <xf numFmtId="0" fontId="8" fillId="0" borderId="13" xfId="3" quotePrefix="1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/>
    </xf>
    <xf numFmtId="0" fontId="1" fillId="0" borderId="20" xfId="3" quotePrefix="1" applyFont="1" applyBorder="1" applyAlignment="1">
      <alignment horizontal="left" vertical="justify"/>
    </xf>
    <xf numFmtId="0" fontId="1" fillId="0" borderId="21" xfId="3" quotePrefix="1" applyFont="1" applyBorder="1" applyAlignment="1">
      <alignment horizontal="left" vertical="justify"/>
    </xf>
    <xf numFmtId="0" fontId="6" fillId="3" borderId="5" xfId="3" applyFont="1" applyFill="1" applyBorder="1" applyAlignment="1">
      <alignment horizontal="center" vertical="center"/>
    </xf>
    <xf numFmtId="0" fontId="6" fillId="3" borderId="36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35" xfId="3" applyFont="1" applyFill="1" applyBorder="1" applyAlignment="1">
      <alignment horizontal="center" vertical="center"/>
    </xf>
    <xf numFmtId="0" fontId="6" fillId="3" borderId="37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32" xfId="3" applyFont="1" applyFill="1" applyBorder="1" applyAlignment="1">
      <alignment horizontal="center" vertical="center"/>
    </xf>
    <xf numFmtId="0" fontId="6" fillId="3" borderId="34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 vertical="center"/>
    </xf>
    <xf numFmtId="0" fontId="8" fillId="0" borderId="2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/>
    </xf>
    <xf numFmtId="0" fontId="10" fillId="0" borderId="14" xfId="3" applyFont="1" applyBorder="1" applyAlignment="1">
      <alignment horizontal="left" vertical="top"/>
    </xf>
    <xf numFmtId="0" fontId="8" fillId="0" borderId="24" xfId="3" applyFont="1" applyBorder="1" applyAlignment="1">
      <alignment horizontal="left" vertical="justify" wrapText="1"/>
    </xf>
    <xf numFmtId="0" fontId="10" fillId="0" borderId="6" xfId="3" applyFont="1" applyBorder="1" applyAlignment="1">
      <alignment horizontal="left" vertical="justify"/>
    </xf>
    <xf numFmtId="0" fontId="10" fillId="0" borderId="14" xfId="3" applyFont="1" applyBorder="1" applyAlignment="1">
      <alignment horizontal="left" vertical="justify"/>
    </xf>
    <xf numFmtId="0" fontId="8" fillId="0" borderId="24" xfId="3" quotePrefix="1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/>
    </xf>
    <xf numFmtId="0" fontId="10" fillId="0" borderId="6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0" fontId="8" fillId="0" borderId="24" xfId="3" quotePrefix="1" applyFont="1" applyBorder="1" applyAlignment="1">
      <alignment horizontal="left" vertical="top" wrapText="1"/>
    </xf>
    <xf numFmtId="0" fontId="8" fillId="0" borderId="14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wrapText="1"/>
    </xf>
    <xf numFmtId="0" fontId="10" fillId="0" borderId="6" xfId="3" applyFont="1" applyBorder="1" applyAlignment="1">
      <alignment horizontal="left"/>
    </xf>
    <xf numFmtId="0" fontId="10" fillId="0" borderId="14" xfId="3" applyFont="1" applyBorder="1" applyAlignment="1">
      <alignment horizontal="left"/>
    </xf>
    <xf numFmtId="0" fontId="8" fillId="0" borderId="24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top" wrapText="1"/>
    </xf>
    <xf numFmtId="0" fontId="8" fillId="0" borderId="24" xfId="3" quotePrefix="1" applyFont="1" applyBorder="1" applyAlignment="1">
      <alignment vertical="top" wrapText="1"/>
    </xf>
    <xf numFmtId="0" fontId="8" fillId="0" borderId="14" xfId="3" applyFont="1" applyBorder="1" applyAlignment="1">
      <alignment vertical="top" wrapText="1"/>
    </xf>
    <xf numFmtId="0" fontId="8" fillId="0" borderId="24" xfId="3" applyFont="1" applyBorder="1" applyAlignment="1">
      <alignment vertical="top" wrapText="1"/>
    </xf>
    <xf numFmtId="0" fontId="1" fillId="0" borderId="20" xfId="3" applyFont="1" applyBorder="1" applyAlignment="1">
      <alignment horizontal="left" vertical="justify"/>
    </xf>
    <xf numFmtId="0" fontId="1" fillId="0" borderId="21" xfId="3" applyFont="1" applyBorder="1" applyAlignment="1">
      <alignment horizontal="left" vertical="justify"/>
    </xf>
    <xf numFmtId="0" fontId="10" fillId="0" borderId="14" xfId="3" applyFont="1" applyBorder="1" applyAlignment="1">
      <alignment vertical="top"/>
    </xf>
    <xf numFmtId="0" fontId="8" fillId="0" borderId="27" xfId="3" applyFont="1" applyBorder="1" applyAlignment="1">
      <alignment vertical="top" wrapText="1"/>
    </xf>
    <xf numFmtId="0" fontId="8" fillId="0" borderId="10" xfId="3" applyFont="1" applyBorder="1" applyAlignment="1">
      <alignment vertical="top" wrapText="1"/>
    </xf>
    <xf numFmtId="0" fontId="6" fillId="5" borderId="28" xfId="3" applyFont="1" applyFill="1" applyBorder="1" applyAlignment="1">
      <alignment horizontal="left"/>
    </xf>
    <xf numFmtId="0" fontId="6" fillId="5" borderId="1" xfId="3" applyFont="1" applyFill="1" applyBorder="1" applyAlignment="1">
      <alignment horizontal="left"/>
    </xf>
    <xf numFmtId="0" fontId="6" fillId="5" borderId="29" xfId="3" applyFont="1" applyFill="1" applyBorder="1" applyAlignment="1">
      <alignment horizontal="left"/>
    </xf>
    <xf numFmtId="0" fontId="10" fillId="0" borderId="6" xfId="3" applyFont="1" applyBorder="1" applyAlignment="1">
      <alignment horizontal="left" wrapText="1"/>
    </xf>
    <xf numFmtId="0" fontId="8" fillId="0" borderId="13" xfId="3" applyFont="1" applyBorder="1" applyAlignment="1">
      <alignment horizontal="left" wrapText="1"/>
    </xf>
    <xf numFmtId="0" fontId="10" fillId="0" borderId="32" xfId="3" applyFont="1" applyBorder="1" applyAlignment="1">
      <alignment horizontal="left"/>
    </xf>
    <xf numFmtId="0" fontId="10" fillId="0" borderId="8" xfId="3" applyFont="1" applyBorder="1" applyAlignment="1">
      <alignment horizontal="left"/>
    </xf>
    <xf numFmtId="0" fontId="2" fillId="8" borderId="19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11" borderId="20" xfId="0" applyFont="1" applyFill="1" applyBorder="1" applyAlignment="1">
      <alignment horizontal="left" vertical="center"/>
    </xf>
    <xf numFmtId="0" fontId="2" fillId="11" borderId="21" xfId="0" applyFont="1" applyFill="1" applyBorder="1" applyAlignment="1">
      <alignment horizontal="left" vertical="center"/>
    </xf>
    <xf numFmtId="0" fontId="2" fillId="11" borderId="22" xfId="0" applyFont="1" applyFill="1" applyBorder="1" applyAlignment="1">
      <alignment horizontal="left" vertical="center"/>
    </xf>
    <xf numFmtId="0" fontId="2" fillId="11" borderId="20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left"/>
    </xf>
    <xf numFmtId="0" fontId="2" fillId="11" borderId="22" xfId="0" applyFont="1" applyFill="1" applyBorder="1" applyAlignment="1">
      <alignment horizontal="left"/>
    </xf>
    <xf numFmtId="166" fontId="2" fillId="11" borderId="20" xfId="0" applyNumberFormat="1" applyFont="1" applyFill="1" applyBorder="1" applyAlignment="1">
      <alignment horizontal="left" vertical="center"/>
    </xf>
    <xf numFmtId="166" fontId="2" fillId="11" borderId="21" xfId="0" applyNumberFormat="1" applyFont="1" applyFill="1" applyBorder="1" applyAlignment="1">
      <alignment horizontal="left" vertical="center"/>
    </xf>
    <xf numFmtId="166" fontId="2" fillId="11" borderId="22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20" fillId="0" borderId="38" xfId="5" applyFont="1" applyBorder="1" applyAlignment="1">
      <alignment horizontal="left" vertical="center" wrapText="1"/>
    </xf>
    <xf numFmtId="0" fontId="20" fillId="0" borderId="39" xfId="5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11" borderId="20" xfId="1" applyFont="1" applyFill="1" applyBorder="1" applyAlignment="1">
      <alignment horizontal="center"/>
    </xf>
    <xf numFmtId="165" fontId="0" fillId="11" borderId="22" xfId="1" applyFont="1" applyFill="1" applyBorder="1" applyAlignment="1">
      <alignment horizontal="center"/>
    </xf>
    <xf numFmtId="0" fontId="20" fillId="0" borderId="40" xfId="5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165" fontId="0" fillId="11" borderId="5" xfId="1" applyFont="1" applyFill="1" applyBorder="1" applyAlignment="1">
      <alignment horizontal="center"/>
    </xf>
    <xf numFmtId="165" fontId="0" fillId="0" borderId="20" xfId="1" applyFont="1" applyBorder="1" applyAlignment="1">
      <alignment horizontal="center"/>
    </xf>
    <xf numFmtId="165" fontId="0" fillId="0" borderId="22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11" borderId="5" xfId="0" applyFill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11" borderId="5" xfId="0" applyNumberFormat="1" applyFill="1" applyBorder="1" applyAlignment="1">
      <alignment horizontal="center"/>
    </xf>
    <xf numFmtId="0" fontId="0" fillId="11" borderId="5" xfId="0" applyFill="1" applyBorder="1" applyAlignment="1">
      <alignment horizontal="right"/>
    </xf>
  </cellXfs>
  <cellStyles count="6">
    <cellStyle name="Comma" xfId="1" builtinId="3"/>
    <cellStyle name="Comma [0]" xfId="4" builtinId="6"/>
    <cellStyle name="Normal" xfId="0" builtinId="0"/>
    <cellStyle name="Normal 2" xfId="3" xr:uid="{00000000-0005-0000-0000-000003000000}"/>
    <cellStyle name="Normal 2 2" xfId="5" xr:uid="{00000000-0005-0000-0000-000004000000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home!A1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38100</xdr:rowOff>
    </xdr:from>
    <xdr:to>
      <xdr:col>9</xdr:col>
      <xdr:colOff>439575</xdr:colOff>
      <xdr:row>4</xdr:row>
      <xdr:rowOff>68100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F403EA-3238-4085-A3D0-14695477F3B5}"/>
            </a:ext>
          </a:extLst>
        </xdr:cNvPr>
        <xdr:cNvSpPr/>
      </xdr:nvSpPr>
      <xdr:spPr>
        <a:xfrm>
          <a:off x="9591675" y="3810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42</xdr:row>
      <xdr:rowOff>22412</xdr:rowOff>
    </xdr:from>
    <xdr:to>
      <xdr:col>2</xdr:col>
      <xdr:colOff>200638</xdr:colOff>
      <xdr:row>46</xdr:row>
      <xdr:rowOff>155650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305A6A-2D92-4381-AD7F-4A0667F9F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1" y="12271562"/>
          <a:ext cx="4078433" cy="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47</xdr:row>
      <xdr:rowOff>100853</xdr:rowOff>
    </xdr:from>
    <xdr:to>
      <xdr:col>2</xdr:col>
      <xdr:colOff>135652</xdr:colOff>
      <xdr:row>52</xdr:row>
      <xdr:rowOff>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9592EA-2F33-4D9A-AF9D-431936CAC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13302503"/>
          <a:ext cx="4002242" cy="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52</xdr:row>
      <xdr:rowOff>145677</xdr:rowOff>
    </xdr:from>
    <xdr:to>
      <xdr:col>2</xdr:col>
      <xdr:colOff>1658471</xdr:colOff>
      <xdr:row>62</xdr:row>
      <xdr:rowOff>161603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89BD99-1CC1-4650-BD14-4CDC3CDB2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35" y="14299827"/>
          <a:ext cx="5603502" cy="1920926"/>
        </a:xfrm>
        <a:prstGeom prst="rect">
          <a:avLst/>
        </a:prstGeom>
      </xdr:spPr>
    </xdr:pic>
    <xdr:clientData/>
  </xdr:twoCellAnchor>
  <xdr:twoCellAnchor editAs="oneCell">
    <xdr:from>
      <xdr:col>2</xdr:col>
      <xdr:colOff>2207559</xdr:colOff>
      <xdr:row>42</xdr:row>
      <xdr:rowOff>0</xdr:rowOff>
    </xdr:from>
    <xdr:to>
      <xdr:col>11</xdr:col>
      <xdr:colOff>339432</xdr:colOff>
      <xdr:row>51</xdr:row>
      <xdr:rowOff>9310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CE4CCD-A3ED-416C-8116-B6C09035A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31884" y="12249150"/>
          <a:ext cx="5340617" cy="1723810"/>
        </a:xfrm>
        <a:prstGeom prst="rect">
          <a:avLst/>
        </a:prstGeom>
      </xdr:spPr>
    </xdr:pic>
    <xdr:clientData/>
  </xdr:twoCellAnchor>
  <xdr:twoCellAnchor editAs="oneCell">
    <xdr:from>
      <xdr:col>2</xdr:col>
      <xdr:colOff>2218764</xdr:colOff>
      <xdr:row>50</xdr:row>
      <xdr:rowOff>179294</xdr:rowOff>
    </xdr:from>
    <xdr:to>
      <xdr:col>11</xdr:col>
      <xdr:colOff>341112</xdr:colOff>
      <xdr:row>68</xdr:row>
      <xdr:rowOff>64580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37C07A9-ABEF-42C1-B55D-31EBAFFCE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43089" y="13952444"/>
          <a:ext cx="5340617" cy="3314286"/>
        </a:xfrm>
        <a:prstGeom prst="rect">
          <a:avLst/>
        </a:prstGeom>
      </xdr:spPr>
    </xdr:pic>
    <xdr:clientData/>
  </xdr:twoCellAnchor>
  <xdr:twoCellAnchor>
    <xdr:from>
      <xdr:col>14</xdr:col>
      <xdr:colOff>201706</xdr:colOff>
      <xdr:row>0</xdr:row>
      <xdr:rowOff>100853</xdr:rowOff>
    </xdr:from>
    <xdr:to>
      <xdr:col>14</xdr:col>
      <xdr:colOff>993706</xdr:colOff>
      <xdr:row>4</xdr:row>
      <xdr:rowOff>130853</xdr:rowOff>
    </xdr:to>
    <xdr:sp macro="" textlink="">
      <xdr:nvSpPr>
        <xdr:cNvPr id="7" name="Oval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7D59B1-BAD2-44F8-AFB6-B72202AC8421}"/>
            </a:ext>
          </a:extLst>
        </xdr:cNvPr>
        <xdr:cNvSpPr/>
      </xdr:nvSpPr>
      <xdr:spPr>
        <a:xfrm>
          <a:off x="16070356" y="100853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9</xdr:row>
      <xdr:rowOff>142875</xdr:rowOff>
    </xdr:from>
    <xdr:to>
      <xdr:col>6</xdr:col>
      <xdr:colOff>276225</xdr:colOff>
      <xdr:row>12</xdr:row>
      <xdr:rowOff>19050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915EFF1E-2B05-4DF7-97F9-215E6CC442A0}"/>
            </a:ext>
          </a:extLst>
        </xdr:cNvPr>
        <xdr:cNvSpPr/>
      </xdr:nvSpPr>
      <xdr:spPr>
        <a:xfrm>
          <a:off x="7962900" y="2114550"/>
          <a:ext cx="771525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419100</xdr:colOff>
      <xdr:row>9</xdr:row>
      <xdr:rowOff>114300</xdr:rowOff>
    </xdr:from>
    <xdr:to>
      <xdr:col>8</xdr:col>
      <xdr:colOff>504825</xdr:colOff>
      <xdr:row>12</xdr:row>
      <xdr:rowOff>66675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BD5BAAA-A6A2-4393-A50C-A3A016EF9661}"/>
            </a:ext>
          </a:extLst>
        </xdr:cNvPr>
        <xdr:cNvSpPr/>
      </xdr:nvSpPr>
      <xdr:spPr>
        <a:xfrm>
          <a:off x="8877300" y="20859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182400</xdr:colOff>
      <xdr:row>6</xdr:row>
      <xdr:rowOff>30000</xdr:rowOff>
    </xdr:to>
    <xdr:sp macro="" textlink="">
      <xdr:nvSpPr>
        <xdr:cNvPr id="4" name="Ova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50B41-DE3C-4AAF-98A4-B868CA8AF4EF}"/>
            </a:ext>
          </a:extLst>
        </xdr:cNvPr>
        <xdr:cNvSpPr/>
      </xdr:nvSpPr>
      <xdr:spPr>
        <a:xfrm>
          <a:off x="8458200" y="45720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9</xdr:row>
      <xdr:rowOff>133350</xdr:rowOff>
    </xdr:from>
    <xdr:to>
      <xdr:col>6</xdr:col>
      <xdr:colOff>152400</xdr:colOff>
      <xdr:row>11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9D9C7FA2-A114-4ABB-9057-9C9F14607DD8}"/>
            </a:ext>
          </a:extLst>
        </xdr:cNvPr>
        <xdr:cNvSpPr/>
      </xdr:nvSpPr>
      <xdr:spPr>
        <a:xfrm>
          <a:off x="7981950" y="2105025"/>
          <a:ext cx="6000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152400</xdr:colOff>
      <xdr:row>12</xdr:row>
      <xdr:rowOff>123825</xdr:rowOff>
    </xdr:from>
    <xdr:to>
      <xdr:col>6</xdr:col>
      <xdr:colOff>142875</xdr:colOff>
      <xdr:row>14</xdr:row>
      <xdr:rowOff>47625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104D96AB-01CA-411D-9CCC-C0E8EB889D7B}"/>
            </a:ext>
          </a:extLst>
        </xdr:cNvPr>
        <xdr:cNvSpPr/>
      </xdr:nvSpPr>
      <xdr:spPr>
        <a:xfrm>
          <a:off x="7972425" y="2667000"/>
          <a:ext cx="6000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9</xdr:row>
      <xdr:rowOff>38100</xdr:rowOff>
    </xdr:from>
    <xdr:to>
      <xdr:col>8</xdr:col>
      <xdr:colOff>390525</xdr:colOff>
      <xdr:row>11</xdr:row>
      <xdr:rowOff>180975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81168DF-0E2A-476B-83B0-5248CEAE552A}"/>
            </a:ext>
          </a:extLst>
        </xdr:cNvPr>
        <xdr:cNvSpPr/>
      </xdr:nvSpPr>
      <xdr:spPr>
        <a:xfrm>
          <a:off x="8734425" y="20097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  <xdr:twoCellAnchor>
    <xdr:from>
      <xdr:col>6</xdr:col>
      <xdr:colOff>314325</xdr:colOff>
      <xdr:row>12</xdr:row>
      <xdr:rowOff>133351</xdr:rowOff>
    </xdr:from>
    <xdr:to>
      <xdr:col>8</xdr:col>
      <xdr:colOff>400050</xdr:colOff>
      <xdr:row>15</xdr:row>
      <xdr:rowOff>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6B08BBA2-6DE2-4A78-863F-DDD68E3A6F7C}"/>
            </a:ext>
          </a:extLst>
        </xdr:cNvPr>
        <xdr:cNvSpPr/>
      </xdr:nvSpPr>
      <xdr:spPr>
        <a:xfrm>
          <a:off x="8743950" y="2676526"/>
          <a:ext cx="13049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</a:t>
          </a:r>
          <a:r>
            <a:rPr lang="en-US" sz="1100" baseline="0"/>
            <a:t> IDE BARU</a:t>
          </a:r>
          <a:endParaRPr lang="en-US" sz="1100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182400</xdr:colOff>
      <xdr:row>3</xdr:row>
      <xdr:rowOff>144300</xdr:rowOff>
    </xdr:to>
    <xdr:sp macro="" textlink="">
      <xdr:nvSpPr>
        <xdr:cNvPr id="6" name="Ova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C5C13-7BA4-46D5-81E9-C8A78F9AA979}"/>
            </a:ext>
          </a:extLst>
        </xdr:cNvPr>
        <xdr:cNvSpPr/>
      </xdr:nvSpPr>
      <xdr:spPr>
        <a:xfrm>
          <a:off x="8429625" y="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0</xdr:rowOff>
    </xdr:from>
    <xdr:to>
      <xdr:col>10</xdr:col>
      <xdr:colOff>249075</xdr:colOff>
      <xdr:row>3</xdr:row>
      <xdr:rowOff>77625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BC0F5-1962-473E-819D-934492AF1F88}"/>
            </a:ext>
          </a:extLst>
        </xdr:cNvPr>
        <xdr:cNvSpPr/>
      </xdr:nvSpPr>
      <xdr:spPr>
        <a:xfrm>
          <a:off x="11049000" y="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AI1010"/>
  <sheetViews>
    <sheetView topLeftCell="A3" zoomScale="120" zoomScaleNormal="120" workbookViewId="0">
      <selection activeCell="C8" sqref="C8"/>
    </sheetView>
  </sheetViews>
  <sheetFormatPr defaultColWidth="14.44140625" defaultRowHeight="15" customHeight="1" x14ac:dyDescent="0.25"/>
  <cols>
    <col min="1" max="1" width="5.44140625" style="2" customWidth="1"/>
    <col min="2" max="2" width="19.109375" style="2" customWidth="1"/>
    <col min="3" max="3" width="35.88671875" style="2" customWidth="1"/>
    <col min="4" max="4" width="20.109375" style="2" customWidth="1"/>
    <col min="5" max="5" width="32.6640625" style="2" customWidth="1"/>
    <col min="6" max="6" width="11.6640625" style="2" customWidth="1"/>
    <col min="7" max="7" width="12.33203125" style="2" customWidth="1"/>
    <col min="8" max="8" width="12" style="2" customWidth="1"/>
    <col min="9" max="17" width="8.6640625" style="2" customWidth="1"/>
    <col min="18" max="247" width="14.44140625" style="2"/>
    <col min="248" max="248" width="5.44140625" style="2" customWidth="1"/>
    <col min="249" max="249" width="19.109375" style="2" customWidth="1"/>
    <col min="250" max="250" width="2.88671875" style="2" customWidth="1"/>
    <col min="251" max="251" width="30.109375" style="2" customWidth="1"/>
    <col min="252" max="254" width="8.6640625" style="2" customWidth="1"/>
    <col min="255" max="255" width="20.5546875" style="2" customWidth="1"/>
    <col min="256" max="256" width="3.5546875" style="2" customWidth="1"/>
    <col min="257" max="273" width="8.6640625" style="2" customWidth="1"/>
    <col min="274" max="503" width="14.44140625" style="2"/>
    <col min="504" max="504" width="5.44140625" style="2" customWidth="1"/>
    <col min="505" max="505" width="19.109375" style="2" customWidth="1"/>
    <col min="506" max="506" width="2.88671875" style="2" customWidth="1"/>
    <col min="507" max="507" width="30.109375" style="2" customWidth="1"/>
    <col min="508" max="510" width="8.6640625" style="2" customWidth="1"/>
    <col min="511" max="511" width="20.5546875" style="2" customWidth="1"/>
    <col min="512" max="512" width="3.5546875" style="2" customWidth="1"/>
    <col min="513" max="529" width="8.6640625" style="2" customWidth="1"/>
    <col min="530" max="759" width="14.44140625" style="2"/>
    <col min="760" max="760" width="5.44140625" style="2" customWidth="1"/>
    <col min="761" max="761" width="19.109375" style="2" customWidth="1"/>
    <col min="762" max="762" width="2.88671875" style="2" customWidth="1"/>
    <col min="763" max="763" width="30.109375" style="2" customWidth="1"/>
    <col min="764" max="766" width="8.6640625" style="2" customWidth="1"/>
    <col min="767" max="767" width="20.5546875" style="2" customWidth="1"/>
    <col min="768" max="768" width="3.5546875" style="2" customWidth="1"/>
    <col min="769" max="785" width="8.6640625" style="2" customWidth="1"/>
    <col min="786" max="1015" width="14.44140625" style="2"/>
    <col min="1016" max="1016" width="5.44140625" style="2" customWidth="1"/>
    <col min="1017" max="1017" width="19.109375" style="2" customWidth="1"/>
    <col min="1018" max="1018" width="2.88671875" style="2" customWidth="1"/>
    <col min="1019" max="1019" width="30.109375" style="2" customWidth="1"/>
    <col min="1020" max="1022" width="8.6640625" style="2" customWidth="1"/>
    <col min="1023" max="1023" width="20.5546875" style="2" customWidth="1"/>
    <col min="1024" max="1024" width="3.5546875" style="2" customWidth="1"/>
    <col min="1025" max="1041" width="8.6640625" style="2" customWidth="1"/>
    <col min="1042" max="1271" width="14.44140625" style="2"/>
    <col min="1272" max="1272" width="5.44140625" style="2" customWidth="1"/>
    <col min="1273" max="1273" width="19.109375" style="2" customWidth="1"/>
    <col min="1274" max="1274" width="2.88671875" style="2" customWidth="1"/>
    <col min="1275" max="1275" width="30.109375" style="2" customWidth="1"/>
    <col min="1276" max="1278" width="8.6640625" style="2" customWidth="1"/>
    <col min="1279" max="1279" width="20.5546875" style="2" customWidth="1"/>
    <col min="1280" max="1280" width="3.5546875" style="2" customWidth="1"/>
    <col min="1281" max="1297" width="8.6640625" style="2" customWidth="1"/>
    <col min="1298" max="1527" width="14.44140625" style="2"/>
    <col min="1528" max="1528" width="5.44140625" style="2" customWidth="1"/>
    <col min="1529" max="1529" width="19.109375" style="2" customWidth="1"/>
    <col min="1530" max="1530" width="2.88671875" style="2" customWidth="1"/>
    <col min="1531" max="1531" width="30.109375" style="2" customWidth="1"/>
    <col min="1532" max="1534" width="8.6640625" style="2" customWidth="1"/>
    <col min="1535" max="1535" width="20.5546875" style="2" customWidth="1"/>
    <col min="1536" max="1536" width="3.5546875" style="2" customWidth="1"/>
    <col min="1537" max="1553" width="8.6640625" style="2" customWidth="1"/>
    <col min="1554" max="1783" width="14.44140625" style="2"/>
    <col min="1784" max="1784" width="5.44140625" style="2" customWidth="1"/>
    <col min="1785" max="1785" width="19.109375" style="2" customWidth="1"/>
    <col min="1786" max="1786" width="2.88671875" style="2" customWidth="1"/>
    <col min="1787" max="1787" width="30.109375" style="2" customWidth="1"/>
    <col min="1788" max="1790" width="8.6640625" style="2" customWidth="1"/>
    <col min="1791" max="1791" width="20.5546875" style="2" customWidth="1"/>
    <col min="1792" max="1792" width="3.5546875" style="2" customWidth="1"/>
    <col min="1793" max="1809" width="8.6640625" style="2" customWidth="1"/>
    <col min="1810" max="2039" width="14.44140625" style="2"/>
    <col min="2040" max="2040" width="5.44140625" style="2" customWidth="1"/>
    <col min="2041" max="2041" width="19.109375" style="2" customWidth="1"/>
    <col min="2042" max="2042" width="2.88671875" style="2" customWidth="1"/>
    <col min="2043" max="2043" width="30.109375" style="2" customWidth="1"/>
    <col min="2044" max="2046" width="8.6640625" style="2" customWidth="1"/>
    <col min="2047" max="2047" width="20.5546875" style="2" customWidth="1"/>
    <col min="2048" max="2048" width="3.5546875" style="2" customWidth="1"/>
    <col min="2049" max="2065" width="8.6640625" style="2" customWidth="1"/>
    <col min="2066" max="2295" width="14.44140625" style="2"/>
    <col min="2296" max="2296" width="5.44140625" style="2" customWidth="1"/>
    <col min="2297" max="2297" width="19.109375" style="2" customWidth="1"/>
    <col min="2298" max="2298" width="2.88671875" style="2" customWidth="1"/>
    <col min="2299" max="2299" width="30.109375" style="2" customWidth="1"/>
    <col min="2300" max="2302" width="8.6640625" style="2" customWidth="1"/>
    <col min="2303" max="2303" width="20.5546875" style="2" customWidth="1"/>
    <col min="2304" max="2304" width="3.5546875" style="2" customWidth="1"/>
    <col min="2305" max="2321" width="8.6640625" style="2" customWidth="1"/>
    <col min="2322" max="2551" width="14.44140625" style="2"/>
    <col min="2552" max="2552" width="5.44140625" style="2" customWidth="1"/>
    <col min="2553" max="2553" width="19.109375" style="2" customWidth="1"/>
    <col min="2554" max="2554" width="2.88671875" style="2" customWidth="1"/>
    <col min="2555" max="2555" width="30.109375" style="2" customWidth="1"/>
    <col min="2556" max="2558" width="8.6640625" style="2" customWidth="1"/>
    <col min="2559" max="2559" width="20.5546875" style="2" customWidth="1"/>
    <col min="2560" max="2560" width="3.5546875" style="2" customWidth="1"/>
    <col min="2561" max="2577" width="8.6640625" style="2" customWidth="1"/>
    <col min="2578" max="2807" width="14.44140625" style="2"/>
    <col min="2808" max="2808" width="5.44140625" style="2" customWidth="1"/>
    <col min="2809" max="2809" width="19.109375" style="2" customWidth="1"/>
    <col min="2810" max="2810" width="2.88671875" style="2" customWidth="1"/>
    <col min="2811" max="2811" width="30.109375" style="2" customWidth="1"/>
    <col min="2812" max="2814" width="8.6640625" style="2" customWidth="1"/>
    <col min="2815" max="2815" width="20.5546875" style="2" customWidth="1"/>
    <col min="2816" max="2816" width="3.5546875" style="2" customWidth="1"/>
    <col min="2817" max="2833" width="8.6640625" style="2" customWidth="1"/>
    <col min="2834" max="3063" width="14.44140625" style="2"/>
    <col min="3064" max="3064" width="5.44140625" style="2" customWidth="1"/>
    <col min="3065" max="3065" width="19.109375" style="2" customWidth="1"/>
    <col min="3066" max="3066" width="2.88671875" style="2" customWidth="1"/>
    <col min="3067" max="3067" width="30.109375" style="2" customWidth="1"/>
    <col min="3068" max="3070" width="8.6640625" style="2" customWidth="1"/>
    <col min="3071" max="3071" width="20.5546875" style="2" customWidth="1"/>
    <col min="3072" max="3072" width="3.5546875" style="2" customWidth="1"/>
    <col min="3073" max="3089" width="8.6640625" style="2" customWidth="1"/>
    <col min="3090" max="3319" width="14.44140625" style="2"/>
    <col min="3320" max="3320" width="5.44140625" style="2" customWidth="1"/>
    <col min="3321" max="3321" width="19.109375" style="2" customWidth="1"/>
    <col min="3322" max="3322" width="2.88671875" style="2" customWidth="1"/>
    <col min="3323" max="3323" width="30.109375" style="2" customWidth="1"/>
    <col min="3324" max="3326" width="8.6640625" style="2" customWidth="1"/>
    <col min="3327" max="3327" width="20.5546875" style="2" customWidth="1"/>
    <col min="3328" max="3328" width="3.5546875" style="2" customWidth="1"/>
    <col min="3329" max="3345" width="8.6640625" style="2" customWidth="1"/>
    <col min="3346" max="3575" width="14.44140625" style="2"/>
    <col min="3576" max="3576" width="5.44140625" style="2" customWidth="1"/>
    <col min="3577" max="3577" width="19.109375" style="2" customWidth="1"/>
    <col min="3578" max="3578" width="2.88671875" style="2" customWidth="1"/>
    <col min="3579" max="3579" width="30.109375" style="2" customWidth="1"/>
    <col min="3580" max="3582" width="8.6640625" style="2" customWidth="1"/>
    <col min="3583" max="3583" width="20.5546875" style="2" customWidth="1"/>
    <col min="3584" max="3584" width="3.5546875" style="2" customWidth="1"/>
    <col min="3585" max="3601" width="8.6640625" style="2" customWidth="1"/>
    <col min="3602" max="3831" width="14.44140625" style="2"/>
    <col min="3832" max="3832" width="5.44140625" style="2" customWidth="1"/>
    <col min="3833" max="3833" width="19.109375" style="2" customWidth="1"/>
    <col min="3834" max="3834" width="2.88671875" style="2" customWidth="1"/>
    <col min="3835" max="3835" width="30.109375" style="2" customWidth="1"/>
    <col min="3836" max="3838" width="8.6640625" style="2" customWidth="1"/>
    <col min="3839" max="3839" width="20.5546875" style="2" customWidth="1"/>
    <col min="3840" max="3840" width="3.5546875" style="2" customWidth="1"/>
    <col min="3841" max="3857" width="8.6640625" style="2" customWidth="1"/>
    <col min="3858" max="4087" width="14.44140625" style="2"/>
    <col min="4088" max="4088" width="5.44140625" style="2" customWidth="1"/>
    <col min="4089" max="4089" width="19.109375" style="2" customWidth="1"/>
    <col min="4090" max="4090" width="2.88671875" style="2" customWidth="1"/>
    <col min="4091" max="4091" width="30.109375" style="2" customWidth="1"/>
    <col min="4092" max="4094" width="8.6640625" style="2" customWidth="1"/>
    <col min="4095" max="4095" width="20.5546875" style="2" customWidth="1"/>
    <col min="4096" max="4096" width="3.5546875" style="2" customWidth="1"/>
    <col min="4097" max="4113" width="8.6640625" style="2" customWidth="1"/>
    <col min="4114" max="4343" width="14.44140625" style="2"/>
    <col min="4344" max="4344" width="5.44140625" style="2" customWidth="1"/>
    <col min="4345" max="4345" width="19.109375" style="2" customWidth="1"/>
    <col min="4346" max="4346" width="2.88671875" style="2" customWidth="1"/>
    <col min="4347" max="4347" width="30.109375" style="2" customWidth="1"/>
    <col min="4348" max="4350" width="8.6640625" style="2" customWidth="1"/>
    <col min="4351" max="4351" width="20.5546875" style="2" customWidth="1"/>
    <col min="4352" max="4352" width="3.5546875" style="2" customWidth="1"/>
    <col min="4353" max="4369" width="8.6640625" style="2" customWidth="1"/>
    <col min="4370" max="4599" width="14.44140625" style="2"/>
    <col min="4600" max="4600" width="5.44140625" style="2" customWidth="1"/>
    <col min="4601" max="4601" width="19.109375" style="2" customWidth="1"/>
    <col min="4602" max="4602" width="2.88671875" style="2" customWidth="1"/>
    <col min="4603" max="4603" width="30.109375" style="2" customWidth="1"/>
    <col min="4604" max="4606" width="8.6640625" style="2" customWidth="1"/>
    <col min="4607" max="4607" width="20.5546875" style="2" customWidth="1"/>
    <col min="4608" max="4608" width="3.5546875" style="2" customWidth="1"/>
    <col min="4609" max="4625" width="8.6640625" style="2" customWidth="1"/>
    <col min="4626" max="4855" width="14.44140625" style="2"/>
    <col min="4856" max="4856" width="5.44140625" style="2" customWidth="1"/>
    <col min="4857" max="4857" width="19.109375" style="2" customWidth="1"/>
    <col min="4858" max="4858" width="2.88671875" style="2" customWidth="1"/>
    <col min="4859" max="4859" width="30.109375" style="2" customWidth="1"/>
    <col min="4860" max="4862" width="8.6640625" style="2" customWidth="1"/>
    <col min="4863" max="4863" width="20.5546875" style="2" customWidth="1"/>
    <col min="4864" max="4864" width="3.5546875" style="2" customWidth="1"/>
    <col min="4865" max="4881" width="8.6640625" style="2" customWidth="1"/>
    <col min="4882" max="5111" width="14.44140625" style="2"/>
    <col min="5112" max="5112" width="5.44140625" style="2" customWidth="1"/>
    <col min="5113" max="5113" width="19.109375" style="2" customWidth="1"/>
    <col min="5114" max="5114" width="2.88671875" style="2" customWidth="1"/>
    <col min="5115" max="5115" width="30.109375" style="2" customWidth="1"/>
    <col min="5116" max="5118" width="8.6640625" style="2" customWidth="1"/>
    <col min="5119" max="5119" width="20.5546875" style="2" customWidth="1"/>
    <col min="5120" max="5120" width="3.5546875" style="2" customWidth="1"/>
    <col min="5121" max="5137" width="8.6640625" style="2" customWidth="1"/>
    <col min="5138" max="5367" width="14.44140625" style="2"/>
    <col min="5368" max="5368" width="5.44140625" style="2" customWidth="1"/>
    <col min="5369" max="5369" width="19.109375" style="2" customWidth="1"/>
    <col min="5370" max="5370" width="2.88671875" style="2" customWidth="1"/>
    <col min="5371" max="5371" width="30.109375" style="2" customWidth="1"/>
    <col min="5372" max="5374" width="8.6640625" style="2" customWidth="1"/>
    <col min="5375" max="5375" width="20.5546875" style="2" customWidth="1"/>
    <col min="5376" max="5376" width="3.5546875" style="2" customWidth="1"/>
    <col min="5377" max="5393" width="8.6640625" style="2" customWidth="1"/>
    <col min="5394" max="5623" width="14.44140625" style="2"/>
    <col min="5624" max="5624" width="5.44140625" style="2" customWidth="1"/>
    <col min="5625" max="5625" width="19.109375" style="2" customWidth="1"/>
    <col min="5626" max="5626" width="2.88671875" style="2" customWidth="1"/>
    <col min="5627" max="5627" width="30.109375" style="2" customWidth="1"/>
    <col min="5628" max="5630" width="8.6640625" style="2" customWidth="1"/>
    <col min="5631" max="5631" width="20.5546875" style="2" customWidth="1"/>
    <col min="5632" max="5632" width="3.5546875" style="2" customWidth="1"/>
    <col min="5633" max="5649" width="8.6640625" style="2" customWidth="1"/>
    <col min="5650" max="5879" width="14.44140625" style="2"/>
    <col min="5880" max="5880" width="5.44140625" style="2" customWidth="1"/>
    <col min="5881" max="5881" width="19.109375" style="2" customWidth="1"/>
    <col min="5882" max="5882" width="2.88671875" style="2" customWidth="1"/>
    <col min="5883" max="5883" width="30.109375" style="2" customWidth="1"/>
    <col min="5884" max="5886" width="8.6640625" style="2" customWidth="1"/>
    <col min="5887" max="5887" width="20.5546875" style="2" customWidth="1"/>
    <col min="5888" max="5888" width="3.5546875" style="2" customWidth="1"/>
    <col min="5889" max="5905" width="8.6640625" style="2" customWidth="1"/>
    <col min="5906" max="6135" width="14.44140625" style="2"/>
    <col min="6136" max="6136" width="5.44140625" style="2" customWidth="1"/>
    <col min="6137" max="6137" width="19.109375" style="2" customWidth="1"/>
    <col min="6138" max="6138" width="2.88671875" style="2" customWidth="1"/>
    <col min="6139" max="6139" width="30.109375" style="2" customWidth="1"/>
    <col min="6140" max="6142" width="8.6640625" style="2" customWidth="1"/>
    <col min="6143" max="6143" width="20.5546875" style="2" customWidth="1"/>
    <col min="6144" max="6144" width="3.5546875" style="2" customWidth="1"/>
    <col min="6145" max="6161" width="8.6640625" style="2" customWidth="1"/>
    <col min="6162" max="6391" width="14.44140625" style="2"/>
    <col min="6392" max="6392" width="5.44140625" style="2" customWidth="1"/>
    <col min="6393" max="6393" width="19.109375" style="2" customWidth="1"/>
    <col min="6394" max="6394" width="2.88671875" style="2" customWidth="1"/>
    <col min="6395" max="6395" width="30.109375" style="2" customWidth="1"/>
    <col min="6396" max="6398" width="8.6640625" style="2" customWidth="1"/>
    <col min="6399" max="6399" width="20.5546875" style="2" customWidth="1"/>
    <col min="6400" max="6400" width="3.5546875" style="2" customWidth="1"/>
    <col min="6401" max="6417" width="8.6640625" style="2" customWidth="1"/>
    <col min="6418" max="6647" width="14.44140625" style="2"/>
    <col min="6648" max="6648" width="5.44140625" style="2" customWidth="1"/>
    <col min="6649" max="6649" width="19.109375" style="2" customWidth="1"/>
    <col min="6650" max="6650" width="2.88671875" style="2" customWidth="1"/>
    <col min="6651" max="6651" width="30.109375" style="2" customWidth="1"/>
    <col min="6652" max="6654" width="8.6640625" style="2" customWidth="1"/>
    <col min="6655" max="6655" width="20.5546875" style="2" customWidth="1"/>
    <col min="6656" max="6656" width="3.5546875" style="2" customWidth="1"/>
    <col min="6657" max="6673" width="8.6640625" style="2" customWidth="1"/>
    <col min="6674" max="6903" width="14.44140625" style="2"/>
    <col min="6904" max="6904" width="5.44140625" style="2" customWidth="1"/>
    <col min="6905" max="6905" width="19.109375" style="2" customWidth="1"/>
    <col min="6906" max="6906" width="2.88671875" style="2" customWidth="1"/>
    <col min="6907" max="6907" width="30.109375" style="2" customWidth="1"/>
    <col min="6908" max="6910" width="8.6640625" style="2" customWidth="1"/>
    <col min="6911" max="6911" width="20.5546875" style="2" customWidth="1"/>
    <col min="6912" max="6912" width="3.5546875" style="2" customWidth="1"/>
    <col min="6913" max="6929" width="8.6640625" style="2" customWidth="1"/>
    <col min="6930" max="7159" width="14.44140625" style="2"/>
    <col min="7160" max="7160" width="5.44140625" style="2" customWidth="1"/>
    <col min="7161" max="7161" width="19.109375" style="2" customWidth="1"/>
    <col min="7162" max="7162" width="2.88671875" style="2" customWidth="1"/>
    <col min="7163" max="7163" width="30.109375" style="2" customWidth="1"/>
    <col min="7164" max="7166" width="8.6640625" style="2" customWidth="1"/>
    <col min="7167" max="7167" width="20.5546875" style="2" customWidth="1"/>
    <col min="7168" max="7168" width="3.5546875" style="2" customWidth="1"/>
    <col min="7169" max="7185" width="8.6640625" style="2" customWidth="1"/>
    <col min="7186" max="7415" width="14.44140625" style="2"/>
    <col min="7416" max="7416" width="5.44140625" style="2" customWidth="1"/>
    <col min="7417" max="7417" width="19.109375" style="2" customWidth="1"/>
    <col min="7418" max="7418" width="2.88671875" style="2" customWidth="1"/>
    <col min="7419" max="7419" width="30.109375" style="2" customWidth="1"/>
    <col min="7420" max="7422" width="8.6640625" style="2" customWidth="1"/>
    <col min="7423" max="7423" width="20.5546875" style="2" customWidth="1"/>
    <col min="7424" max="7424" width="3.5546875" style="2" customWidth="1"/>
    <col min="7425" max="7441" width="8.6640625" style="2" customWidth="1"/>
    <col min="7442" max="7671" width="14.44140625" style="2"/>
    <col min="7672" max="7672" width="5.44140625" style="2" customWidth="1"/>
    <col min="7673" max="7673" width="19.109375" style="2" customWidth="1"/>
    <col min="7674" max="7674" width="2.88671875" style="2" customWidth="1"/>
    <col min="7675" max="7675" width="30.109375" style="2" customWidth="1"/>
    <col min="7676" max="7678" width="8.6640625" style="2" customWidth="1"/>
    <col min="7679" max="7679" width="20.5546875" style="2" customWidth="1"/>
    <col min="7680" max="7680" width="3.5546875" style="2" customWidth="1"/>
    <col min="7681" max="7697" width="8.6640625" style="2" customWidth="1"/>
    <col min="7698" max="7927" width="14.44140625" style="2"/>
    <col min="7928" max="7928" width="5.44140625" style="2" customWidth="1"/>
    <col min="7929" max="7929" width="19.109375" style="2" customWidth="1"/>
    <col min="7930" max="7930" width="2.88671875" style="2" customWidth="1"/>
    <col min="7931" max="7931" width="30.109375" style="2" customWidth="1"/>
    <col min="7932" max="7934" width="8.6640625" style="2" customWidth="1"/>
    <col min="7935" max="7935" width="20.5546875" style="2" customWidth="1"/>
    <col min="7936" max="7936" width="3.5546875" style="2" customWidth="1"/>
    <col min="7937" max="7953" width="8.6640625" style="2" customWidth="1"/>
    <col min="7954" max="8183" width="14.44140625" style="2"/>
    <col min="8184" max="8184" width="5.44140625" style="2" customWidth="1"/>
    <col min="8185" max="8185" width="19.109375" style="2" customWidth="1"/>
    <col min="8186" max="8186" width="2.88671875" style="2" customWidth="1"/>
    <col min="8187" max="8187" width="30.109375" style="2" customWidth="1"/>
    <col min="8188" max="8190" width="8.6640625" style="2" customWidth="1"/>
    <col min="8191" max="8191" width="20.5546875" style="2" customWidth="1"/>
    <col min="8192" max="8192" width="3.5546875" style="2" customWidth="1"/>
    <col min="8193" max="8209" width="8.6640625" style="2" customWidth="1"/>
    <col min="8210" max="8439" width="14.44140625" style="2"/>
    <col min="8440" max="8440" width="5.44140625" style="2" customWidth="1"/>
    <col min="8441" max="8441" width="19.109375" style="2" customWidth="1"/>
    <col min="8442" max="8442" width="2.88671875" style="2" customWidth="1"/>
    <col min="8443" max="8443" width="30.109375" style="2" customWidth="1"/>
    <col min="8444" max="8446" width="8.6640625" style="2" customWidth="1"/>
    <col min="8447" max="8447" width="20.5546875" style="2" customWidth="1"/>
    <col min="8448" max="8448" width="3.5546875" style="2" customWidth="1"/>
    <col min="8449" max="8465" width="8.6640625" style="2" customWidth="1"/>
    <col min="8466" max="8695" width="14.44140625" style="2"/>
    <col min="8696" max="8696" width="5.44140625" style="2" customWidth="1"/>
    <col min="8697" max="8697" width="19.109375" style="2" customWidth="1"/>
    <col min="8698" max="8698" width="2.88671875" style="2" customWidth="1"/>
    <col min="8699" max="8699" width="30.109375" style="2" customWidth="1"/>
    <col min="8700" max="8702" width="8.6640625" style="2" customWidth="1"/>
    <col min="8703" max="8703" width="20.5546875" style="2" customWidth="1"/>
    <col min="8704" max="8704" width="3.5546875" style="2" customWidth="1"/>
    <col min="8705" max="8721" width="8.6640625" style="2" customWidth="1"/>
    <col min="8722" max="8951" width="14.44140625" style="2"/>
    <col min="8952" max="8952" width="5.44140625" style="2" customWidth="1"/>
    <col min="8953" max="8953" width="19.109375" style="2" customWidth="1"/>
    <col min="8954" max="8954" width="2.88671875" style="2" customWidth="1"/>
    <col min="8955" max="8955" width="30.109375" style="2" customWidth="1"/>
    <col min="8956" max="8958" width="8.6640625" style="2" customWidth="1"/>
    <col min="8959" max="8959" width="20.5546875" style="2" customWidth="1"/>
    <col min="8960" max="8960" width="3.5546875" style="2" customWidth="1"/>
    <col min="8961" max="8977" width="8.6640625" style="2" customWidth="1"/>
    <col min="8978" max="9207" width="14.44140625" style="2"/>
    <col min="9208" max="9208" width="5.44140625" style="2" customWidth="1"/>
    <col min="9209" max="9209" width="19.109375" style="2" customWidth="1"/>
    <col min="9210" max="9210" width="2.88671875" style="2" customWidth="1"/>
    <col min="9211" max="9211" width="30.109375" style="2" customWidth="1"/>
    <col min="9212" max="9214" width="8.6640625" style="2" customWidth="1"/>
    <col min="9215" max="9215" width="20.5546875" style="2" customWidth="1"/>
    <col min="9216" max="9216" width="3.5546875" style="2" customWidth="1"/>
    <col min="9217" max="9233" width="8.6640625" style="2" customWidth="1"/>
    <col min="9234" max="9463" width="14.44140625" style="2"/>
    <col min="9464" max="9464" width="5.44140625" style="2" customWidth="1"/>
    <col min="9465" max="9465" width="19.109375" style="2" customWidth="1"/>
    <col min="9466" max="9466" width="2.88671875" style="2" customWidth="1"/>
    <col min="9467" max="9467" width="30.109375" style="2" customWidth="1"/>
    <col min="9468" max="9470" width="8.6640625" style="2" customWidth="1"/>
    <col min="9471" max="9471" width="20.5546875" style="2" customWidth="1"/>
    <col min="9472" max="9472" width="3.5546875" style="2" customWidth="1"/>
    <col min="9473" max="9489" width="8.6640625" style="2" customWidth="1"/>
    <col min="9490" max="9719" width="14.44140625" style="2"/>
    <col min="9720" max="9720" width="5.44140625" style="2" customWidth="1"/>
    <col min="9721" max="9721" width="19.109375" style="2" customWidth="1"/>
    <col min="9722" max="9722" width="2.88671875" style="2" customWidth="1"/>
    <col min="9723" max="9723" width="30.109375" style="2" customWidth="1"/>
    <col min="9724" max="9726" width="8.6640625" style="2" customWidth="1"/>
    <col min="9727" max="9727" width="20.5546875" style="2" customWidth="1"/>
    <col min="9728" max="9728" width="3.5546875" style="2" customWidth="1"/>
    <col min="9729" max="9745" width="8.6640625" style="2" customWidth="1"/>
    <col min="9746" max="9975" width="14.44140625" style="2"/>
    <col min="9976" max="9976" width="5.44140625" style="2" customWidth="1"/>
    <col min="9977" max="9977" width="19.109375" style="2" customWidth="1"/>
    <col min="9978" max="9978" width="2.88671875" style="2" customWidth="1"/>
    <col min="9979" max="9979" width="30.109375" style="2" customWidth="1"/>
    <col min="9980" max="9982" width="8.6640625" style="2" customWidth="1"/>
    <col min="9983" max="9983" width="20.5546875" style="2" customWidth="1"/>
    <col min="9984" max="9984" width="3.5546875" style="2" customWidth="1"/>
    <col min="9985" max="10001" width="8.6640625" style="2" customWidth="1"/>
    <col min="10002" max="10231" width="14.44140625" style="2"/>
    <col min="10232" max="10232" width="5.44140625" style="2" customWidth="1"/>
    <col min="10233" max="10233" width="19.109375" style="2" customWidth="1"/>
    <col min="10234" max="10234" width="2.88671875" style="2" customWidth="1"/>
    <col min="10235" max="10235" width="30.109375" style="2" customWidth="1"/>
    <col min="10236" max="10238" width="8.6640625" style="2" customWidth="1"/>
    <col min="10239" max="10239" width="20.5546875" style="2" customWidth="1"/>
    <col min="10240" max="10240" width="3.5546875" style="2" customWidth="1"/>
    <col min="10241" max="10257" width="8.6640625" style="2" customWidth="1"/>
    <col min="10258" max="10487" width="14.44140625" style="2"/>
    <col min="10488" max="10488" width="5.44140625" style="2" customWidth="1"/>
    <col min="10489" max="10489" width="19.109375" style="2" customWidth="1"/>
    <col min="10490" max="10490" width="2.88671875" style="2" customWidth="1"/>
    <col min="10491" max="10491" width="30.109375" style="2" customWidth="1"/>
    <col min="10492" max="10494" width="8.6640625" style="2" customWidth="1"/>
    <col min="10495" max="10495" width="20.5546875" style="2" customWidth="1"/>
    <col min="10496" max="10496" width="3.5546875" style="2" customWidth="1"/>
    <col min="10497" max="10513" width="8.6640625" style="2" customWidth="1"/>
    <col min="10514" max="10743" width="14.44140625" style="2"/>
    <col min="10744" max="10744" width="5.44140625" style="2" customWidth="1"/>
    <col min="10745" max="10745" width="19.109375" style="2" customWidth="1"/>
    <col min="10746" max="10746" width="2.88671875" style="2" customWidth="1"/>
    <col min="10747" max="10747" width="30.109375" style="2" customWidth="1"/>
    <col min="10748" max="10750" width="8.6640625" style="2" customWidth="1"/>
    <col min="10751" max="10751" width="20.5546875" style="2" customWidth="1"/>
    <col min="10752" max="10752" width="3.5546875" style="2" customWidth="1"/>
    <col min="10753" max="10769" width="8.6640625" style="2" customWidth="1"/>
    <col min="10770" max="10999" width="14.44140625" style="2"/>
    <col min="11000" max="11000" width="5.44140625" style="2" customWidth="1"/>
    <col min="11001" max="11001" width="19.109375" style="2" customWidth="1"/>
    <col min="11002" max="11002" width="2.88671875" style="2" customWidth="1"/>
    <col min="11003" max="11003" width="30.109375" style="2" customWidth="1"/>
    <col min="11004" max="11006" width="8.6640625" style="2" customWidth="1"/>
    <col min="11007" max="11007" width="20.5546875" style="2" customWidth="1"/>
    <col min="11008" max="11008" width="3.5546875" style="2" customWidth="1"/>
    <col min="11009" max="11025" width="8.6640625" style="2" customWidth="1"/>
    <col min="11026" max="11255" width="14.44140625" style="2"/>
    <col min="11256" max="11256" width="5.44140625" style="2" customWidth="1"/>
    <col min="11257" max="11257" width="19.109375" style="2" customWidth="1"/>
    <col min="11258" max="11258" width="2.88671875" style="2" customWidth="1"/>
    <col min="11259" max="11259" width="30.109375" style="2" customWidth="1"/>
    <col min="11260" max="11262" width="8.6640625" style="2" customWidth="1"/>
    <col min="11263" max="11263" width="20.5546875" style="2" customWidth="1"/>
    <col min="11264" max="11264" width="3.5546875" style="2" customWidth="1"/>
    <col min="11265" max="11281" width="8.6640625" style="2" customWidth="1"/>
    <col min="11282" max="11511" width="14.44140625" style="2"/>
    <col min="11512" max="11512" width="5.44140625" style="2" customWidth="1"/>
    <col min="11513" max="11513" width="19.109375" style="2" customWidth="1"/>
    <col min="11514" max="11514" width="2.88671875" style="2" customWidth="1"/>
    <col min="11515" max="11515" width="30.109375" style="2" customWidth="1"/>
    <col min="11516" max="11518" width="8.6640625" style="2" customWidth="1"/>
    <col min="11519" max="11519" width="20.5546875" style="2" customWidth="1"/>
    <col min="11520" max="11520" width="3.5546875" style="2" customWidth="1"/>
    <col min="11521" max="11537" width="8.6640625" style="2" customWidth="1"/>
    <col min="11538" max="11767" width="14.44140625" style="2"/>
    <col min="11768" max="11768" width="5.44140625" style="2" customWidth="1"/>
    <col min="11769" max="11769" width="19.109375" style="2" customWidth="1"/>
    <col min="11770" max="11770" width="2.88671875" style="2" customWidth="1"/>
    <col min="11771" max="11771" width="30.109375" style="2" customWidth="1"/>
    <col min="11772" max="11774" width="8.6640625" style="2" customWidth="1"/>
    <col min="11775" max="11775" width="20.5546875" style="2" customWidth="1"/>
    <col min="11776" max="11776" width="3.5546875" style="2" customWidth="1"/>
    <col min="11777" max="11793" width="8.6640625" style="2" customWidth="1"/>
    <col min="11794" max="12023" width="14.44140625" style="2"/>
    <col min="12024" max="12024" width="5.44140625" style="2" customWidth="1"/>
    <col min="12025" max="12025" width="19.109375" style="2" customWidth="1"/>
    <col min="12026" max="12026" width="2.88671875" style="2" customWidth="1"/>
    <col min="12027" max="12027" width="30.109375" style="2" customWidth="1"/>
    <col min="12028" max="12030" width="8.6640625" style="2" customWidth="1"/>
    <col min="12031" max="12031" width="20.5546875" style="2" customWidth="1"/>
    <col min="12032" max="12032" width="3.5546875" style="2" customWidth="1"/>
    <col min="12033" max="12049" width="8.6640625" style="2" customWidth="1"/>
    <col min="12050" max="12279" width="14.44140625" style="2"/>
    <col min="12280" max="12280" width="5.44140625" style="2" customWidth="1"/>
    <col min="12281" max="12281" width="19.109375" style="2" customWidth="1"/>
    <col min="12282" max="12282" width="2.88671875" style="2" customWidth="1"/>
    <col min="12283" max="12283" width="30.109375" style="2" customWidth="1"/>
    <col min="12284" max="12286" width="8.6640625" style="2" customWidth="1"/>
    <col min="12287" max="12287" width="20.5546875" style="2" customWidth="1"/>
    <col min="12288" max="12288" width="3.5546875" style="2" customWidth="1"/>
    <col min="12289" max="12305" width="8.6640625" style="2" customWidth="1"/>
    <col min="12306" max="12535" width="14.44140625" style="2"/>
    <col min="12536" max="12536" width="5.44140625" style="2" customWidth="1"/>
    <col min="12537" max="12537" width="19.109375" style="2" customWidth="1"/>
    <col min="12538" max="12538" width="2.88671875" style="2" customWidth="1"/>
    <col min="12539" max="12539" width="30.109375" style="2" customWidth="1"/>
    <col min="12540" max="12542" width="8.6640625" style="2" customWidth="1"/>
    <col min="12543" max="12543" width="20.5546875" style="2" customWidth="1"/>
    <col min="12544" max="12544" width="3.5546875" style="2" customWidth="1"/>
    <col min="12545" max="12561" width="8.6640625" style="2" customWidth="1"/>
    <col min="12562" max="12791" width="14.44140625" style="2"/>
    <col min="12792" max="12792" width="5.44140625" style="2" customWidth="1"/>
    <col min="12793" max="12793" width="19.109375" style="2" customWidth="1"/>
    <col min="12794" max="12794" width="2.88671875" style="2" customWidth="1"/>
    <col min="12795" max="12795" width="30.109375" style="2" customWidth="1"/>
    <col min="12796" max="12798" width="8.6640625" style="2" customWidth="1"/>
    <col min="12799" max="12799" width="20.5546875" style="2" customWidth="1"/>
    <col min="12800" max="12800" width="3.5546875" style="2" customWidth="1"/>
    <col min="12801" max="12817" width="8.6640625" style="2" customWidth="1"/>
    <col min="12818" max="13047" width="14.44140625" style="2"/>
    <col min="13048" max="13048" width="5.44140625" style="2" customWidth="1"/>
    <col min="13049" max="13049" width="19.109375" style="2" customWidth="1"/>
    <col min="13050" max="13050" width="2.88671875" style="2" customWidth="1"/>
    <col min="13051" max="13051" width="30.109375" style="2" customWidth="1"/>
    <col min="13052" max="13054" width="8.6640625" style="2" customWidth="1"/>
    <col min="13055" max="13055" width="20.5546875" style="2" customWidth="1"/>
    <col min="13056" max="13056" width="3.5546875" style="2" customWidth="1"/>
    <col min="13057" max="13073" width="8.6640625" style="2" customWidth="1"/>
    <col min="13074" max="13303" width="14.44140625" style="2"/>
    <col min="13304" max="13304" width="5.44140625" style="2" customWidth="1"/>
    <col min="13305" max="13305" width="19.109375" style="2" customWidth="1"/>
    <col min="13306" max="13306" width="2.88671875" style="2" customWidth="1"/>
    <col min="13307" max="13307" width="30.109375" style="2" customWidth="1"/>
    <col min="13308" max="13310" width="8.6640625" style="2" customWidth="1"/>
    <col min="13311" max="13311" width="20.5546875" style="2" customWidth="1"/>
    <col min="13312" max="13312" width="3.5546875" style="2" customWidth="1"/>
    <col min="13313" max="13329" width="8.6640625" style="2" customWidth="1"/>
    <col min="13330" max="13559" width="14.44140625" style="2"/>
    <col min="13560" max="13560" width="5.44140625" style="2" customWidth="1"/>
    <col min="13561" max="13561" width="19.109375" style="2" customWidth="1"/>
    <col min="13562" max="13562" width="2.88671875" style="2" customWidth="1"/>
    <col min="13563" max="13563" width="30.109375" style="2" customWidth="1"/>
    <col min="13564" max="13566" width="8.6640625" style="2" customWidth="1"/>
    <col min="13567" max="13567" width="20.5546875" style="2" customWidth="1"/>
    <col min="13568" max="13568" width="3.5546875" style="2" customWidth="1"/>
    <col min="13569" max="13585" width="8.6640625" style="2" customWidth="1"/>
    <col min="13586" max="13815" width="14.44140625" style="2"/>
    <col min="13816" max="13816" width="5.44140625" style="2" customWidth="1"/>
    <col min="13817" max="13817" width="19.109375" style="2" customWidth="1"/>
    <col min="13818" max="13818" width="2.88671875" style="2" customWidth="1"/>
    <col min="13819" max="13819" width="30.109375" style="2" customWidth="1"/>
    <col min="13820" max="13822" width="8.6640625" style="2" customWidth="1"/>
    <col min="13823" max="13823" width="20.5546875" style="2" customWidth="1"/>
    <col min="13824" max="13824" width="3.5546875" style="2" customWidth="1"/>
    <col min="13825" max="13841" width="8.6640625" style="2" customWidth="1"/>
    <col min="13842" max="14071" width="14.44140625" style="2"/>
    <col min="14072" max="14072" width="5.44140625" style="2" customWidth="1"/>
    <col min="14073" max="14073" width="19.109375" style="2" customWidth="1"/>
    <col min="14074" max="14074" width="2.88671875" style="2" customWidth="1"/>
    <col min="14075" max="14075" width="30.109375" style="2" customWidth="1"/>
    <col min="14076" max="14078" width="8.6640625" style="2" customWidth="1"/>
    <col min="14079" max="14079" width="20.5546875" style="2" customWidth="1"/>
    <col min="14080" max="14080" width="3.5546875" style="2" customWidth="1"/>
    <col min="14081" max="14097" width="8.6640625" style="2" customWidth="1"/>
    <col min="14098" max="14327" width="14.44140625" style="2"/>
    <col min="14328" max="14328" width="5.44140625" style="2" customWidth="1"/>
    <col min="14329" max="14329" width="19.109375" style="2" customWidth="1"/>
    <col min="14330" max="14330" width="2.88671875" style="2" customWidth="1"/>
    <col min="14331" max="14331" width="30.109375" style="2" customWidth="1"/>
    <col min="14332" max="14334" width="8.6640625" style="2" customWidth="1"/>
    <col min="14335" max="14335" width="20.5546875" style="2" customWidth="1"/>
    <col min="14336" max="14336" width="3.5546875" style="2" customWidth="1"/>
    <col min="14337" max="14353" width="8.6640625" style="2" customWidth="1"/>
    <col min="14354" max="14583" width="14.44140625" style="2"/>
    <col min="14584" max="14584" width="5.44140625" style="2" customWidth="1"/>
    <col min="14585" max="14585" width="19.109375" style="2" customWidth="1"/>
    <col min="14586" max="14586" width="2.88671875" style="2" customWidth="1"/>
    <col min="14587" max="14587" width="30.109375" style="2" customWidth="1"/>
    <col min="14588" max="14590" width="8.6640625" style="2" customWidth="1"/>
    <col min="14591" max="14591" width="20.5546875" style="2" customWidth="1"/>
    <col min="14592" max="14592" width="3.5546875" style="2" customWidth="1"/>
    <col min="14593" max="14609" width="8.6640625" style="2" customWidth="1"/>
    <col min="14610" max="14839" width="14.44140625" style="2"/>
    <col min="14840" max="14840" width="5.44140625" style="2" customWidth="1"/>
    <col min="14841" max="14841" width="19.109375" style="2" customWidth="1"/>
    <col min="14842" max="14842" width="2.88671875" style="2" customWidth="1"/>
    <col min="14843" max="14843" width="30.109375" style="2" customWidth="1"/>
    <col min="14844" max="14846" width="8.6640625" style="2" customWidth="1"/>
    <col min="14847" max="14847" width="20.5546875" style="2" customWidth="1"/>
    <col min="14848" max="14848" width="3.5546875" style="2" customWidth="1"/>
    <col min="14849" max="14865" width="8.6640625" style="2" customWidth="1"/>
    <col min="14866" max="15095" width="14.44140625" style="2"/>
    <col min="15096" max="15096" width="5.44140625" style="2" customWidth="1"/>
    <col min="15097" max="15097" width="19.109375" style="2" customWidth="1"/>
    <col min="15098" max="15098" width="2.88671875" style="2" customWidth="1"/>
    <col min="15099" max="15099" width="30.109375" style="2" customWidth="1"/>
    <col min="15100" max="15102" width="8.6640625" style="2" customWidth="1"/>
    <col min="15103" max="15103" width="20.5546875" style="2" customWidth="1"/>
    <col min="15104" max="15104" width="3.5546875" style="2" customWidth="1"/>
    <col min="15105" max="15121" width="8.6640625" style="2" customWidth="1"/>
    <col min="15122" max="15351" width="14.44140625" style="2"/>
    <col min="15352" max="15352" width="5.44140625" style="2" customWidth="1"/>
    <col min="15353" max="15353" width="19.109375" style="2" customWidth="1"/>
    <col min="15354" max="15354" width="2.88671875" style="2" customWidth="1"/>
    <col min="15355" max="15355" width="30.109375" style="2" customWidth="1"/>
    <col min="15356" max="15358" width="8.6640625" style="2" customWidth="1"/>
    <col min="15359" max="15359" width="20.5546875" style="2" customWidth="1"/>
    <col min="15360" max="15360" width="3.5546875" style="2" customWidth="1"/>
    <col min="15361" max="15377" width="8.6640625" style="2" customWidth="1"/>
    <col min="15378" max="15607" width="14.44140625" style="2"/>
    <col min="15608" max="15608" width="5.44140625" style="2" customWidth="1"/>
    <col min="15609" max="15609" width="19.109375" style="2" customWidth="1"/>
    <col min="15610" max="15610" width="2.88671875" style="2" customWidth="1"/>
    <col min="15611" max="15611" width="30.109375" style="2" customWidth="1"/>
    <col min="15612" max="15614" width="8.6640625" style="2" customWidth="1"/>
    <col min="15615" max="15615" width="20.5546875" style="2" customWidth="1"/>
    <col min="15616" max="15616" width="3.5546875" style="2" customWidth="1"/>
    <col min="15617" max="15633" width="8.6640625" style="2" customWidth="1"/>
    <col min="15634" max="15863" width="14.44140625" style="2"/>
    <col min="15864" max="15864" width="5.44140625" style="2" customWidth="1"/>
    <col min="15865" max="15865" width="19.109375" style="2" customWidth="1"/>
    <col min="15866" max="15866" width="2.88671875" style="2" customWidth="1"/>
    <col min="15867" max="15867" width="30.109375" style="2" customWidth="1"/>
    <col min="15868" max="15870" width="8.6640625" style="2" customWidth="1"/>
    <col min="15871" max="15871" width="20.5546875" style="2" customWidth="1"/>
    <col min="15872" max="15872" width="3.5546875" style="2" customWidth="1"/>
    <col min="15873" max="15889" width="8.6640625" style="2" customWidth="1"/>
    <col min="15890" max="16119" width="14.44140625" style="2"/>
    <col min="16120" max="16120" width="5.44140625" style="2" customWidth="1"/>
    <col min="16121" max="16121" width="19.109375" style="2" customWidth="1"/>
    <col min="16122" max="16122" width="2.88671875" style="2" customWidth="1"/>
    <col min="16123" max="16123" width="30.109375" style="2" customWidth="1"/>
    <col min="16124" max="16126" width="8.6640625" style="2" customWidth="1"/>
    <col min="16127" max="16127" width="20.5546875" style="2" customWidth="1"/>
    <col min="16128" max="16128" width="3.5546875" style="2" customWidth="1"/>
    <col min="16129" max="16145" width="8.6640625" style="2" customWidth="1"/>
    <col min="16146" max="16384" width="14.44140625" style="2"/>
  </cols>
  <sheetData>
    <row r="2" spans="1:9" ht="15" customHeight="1" x14ac:dyDescent="0.25">
      <c r="A2" s="106" t="s">
        <v>0</v>
      </c>
      <c r="B2" s="106"/>
      <c r="C2" s="106"/>
      <c r="D2" s="106"/>
      <c r="E2" s="106"/>
      <c r="F2" s="106"/>
      <c r="G2" s="106"/>
      <c r="H2" s="1"/>
    </row>
    <row r="3" spans="1:9" ht="14.4" x14ac:dyDescent="0.3">
      <c r="A3" s="107" t="s">
        <v>1</v>
      </c>
      <c r="B3" s="107"/>
      <c r="C3" s="107"/>
      <c r="D3" s="107"/>
      <c r="E3" s="107"/>
      <c r="F3" s="107"/>
      <c r="G3" s="107"/>
      <c r="H3" s="3"/>
    </row>
    <row r="4" spans="1:9" ht="14.4" x14ac:dyDescent="0.3">
      <c r="B4" s="3"/>
      <c r="C4" s="4"/>
      <c r="D4" s="4"/>
      <c r="E4" s="4"/>
      <c r="F4" s="4"/>
      <c r="G4" s="4"/>
      <c r="H4" s="4"/>
    </row>
    <row r="5" spans="1:9" ht="14.4" x14ac:dyDescent="0.3">
      <c r="A5" s="108" t="s">
        <v>2</v>
      </c>
      <c r="B5" s="108"/>
      <c r="C5" s="5"/>
      <c r="D5" s="6" t="s">
        <v>3</v>
      </c>
      <c r="E5" s="5"/>
      <c r="F5" s="5"/>
      <c r="G5" s="5"/>
      <c r="H5" s="5"/>
    </row>
    <row r="6" spans="1:9" ht="15" customHeight="1" x14ac:dyDescent="0.3">
      <c r="A6" s="109"/>
      <c r="B6" s="109"/>
      <c r="C6" s="6"/>
      <c r="D6" s="110" t="s">
        <v>4</v>
      </c>
      <c r="E6" s="110"/>
      <c r="F6" s="110"/>
      <c r="G6" s="110"/>
      <c r="H6" s="7"/>
    </row>
    <row r="7" spans="1:9" ht="14.4" x14ac:dyDescent="0.3">
      <c r="A7" s="111" t="s">
        <v>5</v>
      </c>
      <c r="B7" s="112"/>
      <c r="C7" s="113"/>
      <c r="D7" s="114" t="s">
        <v>6</v>
      </c>
      <c r="E7" s="114"/>
      <c r="F7" s="114"/>
      <c r="G7" s="114"/>
      <c r="H7" s="114"/>
    </row>
    <row r="8" spans="1:9" ht="14.4" x14ac:dyDescent="0.3">
      <c r="A8" s="115" t="s">
        <v>7</v>
      </c>
      <c r="B8" s="115"/>
      <c r="C8" s="8"/>
      <c r="D8" s="84" t="s">
        <v>7</v>
      </c>
      <c r="E8" s="9"/>
      <c r="F8" s="9"/>
      <c r="G8" s="10"/>
      <c r="H8" s="11"/>
      <c r="I8" s="7"/>
    </row>
    <row r="9" spans="1:9" ht="14.4" x14ac:dyDescent="0.3">
      <c r="A9" s="115" t="s">
        <v>9</v>
      </c>
      <c r="B9" s="115"/>
      <c r="C9" s="12"/>
      <c r="D9" s="84" t="s">
        <v>9</v>
      </c>
      <c r="E9" s="12"/>
      <c r="F9" s="12"/>
      <c r="G9" s="13"/>
      <c r="H9" s="14"/>
      <c r="I9" s="7"/>
    </row>
    <row r="10" spans="1:9" ht="14.4" x14ac:dyDescent="0.3">
      <c r="A10" s="115" t="s">
        <v>10</v>
      </c>
      <c r="B10" s="115"/>
      <c r="C10" s="8" t="s">
        <v>11</v>
      </c>
      <c r="D10" s="84" t="s">
        <v>10</v>
      </c>
      <c r="E10" s="12" t="s">
        <v>12</v>
      </c>
      <c r="F10" s="12"/>
      <c r="G10" s="13"/>
      <c r="H10" s="14"/>
      <c r="I10" s="7"/>
    </row>
    <row r="11" spans="1:9" ht="14.4" x14ac:dyDescent="0.3">
      <c r="A11" s="115" t="s">
        <v>13</v>
      </c>
      <c r="B11" s="115"/>
      <c r="C11" s="8" t="s">
        <v>14</v>
      </c>
      <c r="D11" s="84" t="s">
        <v>13</v>
      </c>
      <c r="E11" s="12" t="s">
        <v>15</v>
      </c>
      <c r="F11" s="12"/>
      <c r="G11" s="13"/>
      <c r="H11" s="14"/>
      <c r="I11" s="7"/>
    </row>
    <row r="12" spans="1:9" ht="14.4" x14ac:dyDescent="0.3">
      <c r="A12" s="115" t="s">
        <v>16</v>
      </c>
      <c r="B12" s="115"/>
      <c r="C12" s="8" t="s">
        <v>17</v>
      </c>
      <c r="D12" s="84" t="s">
        <v>16</v>
      </c>
      <c r="E12" s="12" t="s">
        <v>17</v>
      </c>
      <c r="F12" s="85"/>
      <c r="G12" s="86"/>
      <c r="H12" s="15"/>
      <c r="I12" s="7"/>
    </row>
    <row r="13" spans="1:9" s="32" customFormat="1" ht="14.4" x14ac:dyDescent="0.3">
      <c r="A13" s="127" t="s">
        <v>18</v>
      </c>
      <c r="B13" s="129" t="s">
        <v>19</v>
      </c>
      <c r="C13" s="130"/>
      <c r="D13" s="129" t="s">
        <v>20</v>
      </c>
      <c r="E13" s="133"/>
      <c r="F13" s="126" t="s">
        <v>21</v>
      </c>
      <c r="G13" s="126"/>
      <c r="H13" s="135" t="s">
        <v>22</v>
      </c>
    </row>
    <row r="14" spans="1:9" s="32" customFormat="1" ht="31.5" customHeight="1" x14ac:dyDescent="0.3">
      <c r="A14" s="128"/>
      <c r="B14" s="131"/>
      <c r="C14" s="132"/>
      <c r="D14" s="131"/>
      <c r="E14" s="134"/>
      <c r="F14" s="87" t="s">
        <v>121</v>
      </c>
      <c r="G14" s="87" t="s">
        <v>122</v>
      </c>
      <c r="H14" s="136"/>
    </row>
    <row r="15" spans="1:9" s="92" customFormat="1" ht="14.4" x14ac:dyDescent="0.3">
      <c r="A15" s="16" t="s">
        <v>23</v>
      </c>
      <c r="B15" s="116" t="s">
        <v>24</v>
      </c>
      <c r="C15" s="117"/>
      <c r="D15" s="116" t="s">
        <v>25</v>
      </c>
      <c r="E15" s="118"/>
      <c r="F15" s="89" t="s">
        <v>26</v>
      </c>
      <c r="G15" s="90" t="s">
        <v>123</v>
      </c>
      <c r="H15" s="91" t="s">
        <v>124</v>
      </c>
    </row>
    <row r="16" spans="1:9" ht="14.4" x14ac:dyDescent="0.3">
      <c r="A16" s="119" t="s">
        <v>27</v>
      </c>
      <c r="B16" s="120"/>
      <c r="C16" s="120"/>
      <c r="D16" s="120"/>
      <c r="E16" s="120"/>
      <c r="F16" s="120"/>
      <c r="G16" s="120"/>
      <c r="H16" s="121"/>
    </row>
    <row r="17" spans="1:35" s="20" customFormat="1" ht="31.5" customHeight="1" x14ac:dyDescent="0.3">
      <c r="A17" s="17">
        <v>1</v>
      </c>
      <c r="B17" s="122" t="s">
        <v>28</v>
      </c>
      <c r="C17" s="123"/>
      <c r="D17" s="124" t="s">
        <v>28</v>
      </c>
      <c r="E17" s="125"/>
      <c r="F17" s="99">
        <v>1</v>
      </c>
      <c r="G17" s="100">
        <v>2</v>
      </c>
      <c r="H17" s="19" t="s">
        <v>29</v>
      </c>
      <c r="Q17" s="20">
        <v>1</v>
      </c>
      <c r="R17" s="140" t="s">
        <v>30</v>
      </c>
      <c r="S17" s="141"/>
      <c r="T17" s="141"/>
      <c r="U17" s="142"/>
      <c r="W17" s="20">
        <v>1</v>
      </c>
      <c r="X17" s="20">
        <v>2</v>
      </c>
      <c r="Y17" s="20">
        <v>3</v>
      </c>
      <c r="Z17" s="20">
        <v>4</v>
      </c>
      <c r="AA17" s="20">
        <v>5</v>
      </c>
      <c r="AB17" s="20">
        <v>6</v>
      </c>
      <c r="AC17" s="20">
        <v>7</v>
      </c>
      <c r="AD17" s="20">
        <v>8</v>
      </c>
      <c r="AE17" s="20">
        <v>9</v>
      </c>
      <c r="AF17" s="20">
        <v>10</v>
      </c>
      <c r="AG17" s="20">
        <v>11</v>
      </c>
      <c r="AH17" s="20">
        <v>12</v>
      </c>
      <c r="AI17" s="20">
        <v>13</v>
      </c>
    </row>
    <row r="18" spans="1:35" s="20" customFormat="1" ht="31.5" customHeight="1" x14ac:dyDescent="0.3">
      <c r="A18" s="21">
        <v>2</v>
      </c>
      <c r="B18" s="143" t="s">
        <v>31</v>
      </c>
      <c r="C18" s="144"/>
      <c r="D18" s="124" t="s">
        <v>31</v>
      </c>
      <c r="E18" s="125"/>
      <c r="F18" s="99">
        <v>2</v>
      </c>
      <c r="G18" s="100">
        <v>3</v>
      </c>
      <c r="H18" s="19" t="s">
        <v>29</v>
      </c>
      <c r="Q18" s="20">
        <v>2</v>
      </c>
      <c r="R18" s="140" t="s">
        <v>32</v>
      </c>
      <c r="S18" s="141"/>
      <c r="T18" s="141"/>
      <c r="U18" s="142"/>
      <c r="W18" s="140" t="s">
        <v>30</v>
      </c>
      <c r="X18" s="140" t="s">
        <v>32</v>
      </c>
      <c r="Y18" s="140" t="s">
        <v>33</v>
      </c>
      <c r="Z18" s="137" t="s">
        <v>34</v>
      </c>
      <c r="AA18" s="149" t="s">
        <v>35</v>
      </c>
      <c r="AB18" s="137" t="s">
        <v>36</v>
      </c>
      <c r="AC18" s="149" t="s">
        <v>37</v>
      </c>
      <c r="AD18" s="137" t="s">
        <v>38</v>
      </c>
      <c r="AE18" s="137" t="s">
        <v>39</v>
      </c>
      <c r="AF18" s="137" t="s">
        <v>40</v>
      </c>
      <c r="AG18" s="137" t="s">
        <v>41</v>
      </c>
      <c r="AH18" s="137" t="s">
        <v>42</v>
      </c>
      <c r="AI18" s="137" t="s">
        <v>43</v>
      </c>
    </row>
    <row r="19" spans="1:35" s="20" customFormat="1" ht="31.5" customHeight="1" x14ac:dyDescent="0.3">
      <c r="A19" s="17">
        <v>3</v>
      </c>
      <c r="B19" s="152" t="s">
        <v>44</v>
      </c>
      <c r="C19" s="144"/>
      <c r="D19" s="124" t="s">
        <v>44</v>
      </c>
      <c r="E19" s="125"/>
      <c r="F19" s="99">
        <v>3</v>
      </c>
      <c r="G19" s="100">
        <v>4</v>
      </c>
      <c r="H19" s="19" t="s">
        <v>29</v>
      </c>
      <c r="Q19" s="20">
        <v>3</v>
      </c>
      <c r="R19" s="140" t="s">
        <v>33</v>
      </c>
      <c r="S19" s="141"/>
      <c r="T19" s="141"/>
      <c r="U19" s="142"/>
      <c r="W19" s="141"/>
      <c r="X19" s="141"/>
      <c r="Y19" s="141"/>
      <c r="Z19" s="145"/>
      <c r="AA19" s="150"/>
      <c r="AB19" s="138"/>
      <c r="AC19" s="150"/>
      <c r="AD19" s="138"/>
      <c r="AE19" s="138"/>
      <c r="AF19" s="153"/>
      <c r="AG19" s="153"/>
      <c r="AH19" s="153"/>
      <c r="AI19" s="138"/>
    </row>
    <row r="20" spans="1:35" ht="31.5" customHeight="1" x14ac:dyDescent="0.25">
      <c r="A20" s="21">
        <v>4</v>
      </c>
      <c r="B20" s="143" t="s">
        <v>45</v>
      </c>
      <c r="C20" s="144"/>
      <c r="D20" s="124" t="s">
        <v>45</v>
      </c>
      <c r="E20" s="125"/>
      <c r="F20" s="99">
        <v>4</v>
      </c>
      <c r="G20" s="100">
        <v>5</v>
      </c>
      <c r="H20" s="19" t="s">
        <v>29</v>
      </c>
      <c r="Q20" s="20">
        <v>4</v>
      </c>
      <c r="R20" s="137" t="s">
        <v>34</v>
      </c>
      <c r="S20" s="145"/>
      <c r="T20" s="145"/>
      <c r="U20" s="146"/>
      <c r="W20" s="141"/>
      <c r="X20" s="141"/>
      <c r="Y20" s="141"/>
      <c r="Z20" s="145"/>
      <c r="AA20" s="150"/>
      <c r="AB20" s="138"/>
      <c r="AC20" s="150"/>
      <c r="AD20" s="138"/>
      <c r="AE20" s="138"/>
      <c r="AF20" s="153"/>
      <c r="AG20" s="153"/>
      <c r="AH20" s="153"/>
      <c r="AI20" s="138"/>
    </row>
    <row r="21" spans="1:35" ht="31.5" customHeight="1" x14ac:dyDescent="0.3">
      <c r="A21" s="17">
        <v>5</v>
      </c>
      <c r="B21" s="147" t="s">
        <v>46</v>
      </c>
      <c r="C21" s="148"/>
      <c r="D21" s="124" t="s">
        <v>46</v>
      </c>
      <c r="E21" s="125"/>
      <c r="F21" s="99">
        <v>5</v>
      </c>
      <c r="G21" s="100">
        <v>6</v>
      </c>
      <c r="H21" s="19" t="s">
        <v>29</v>
      </c>
      <c r="Q21" s="20">
        <v>5</v>
      </c>
      <c r="R21" s="149" t="s">
        <v>35</v>
      </c>
      <c r="S21" s="150"/>
      <c r="T21" s="150"/>
      <c r="U21" s="151"/>
      <c r="W21" s="142"/>
      <c r="X21" s="142"/>
      <c r="Y21" s="142"/>
      <c r="Z21" s="146"/>
      <c r="AA21" s="151"/>
      <c r="AB21" s="139"/>
      <c r="AC21" s="151"/>
      <c r="AD21" s="139"/>
      <c r="AE21" s="139"/>
      <c r="AF21" s="148"/>
      <c r="AG21" s="148"/>
      <c r="AH21" s="148"/>
      <c r="AI21" s="139"/>
    </row>
    <row r="22" spans="1:35" ht="31.5" customHeight="1" x14ac:dyDescent="0.3">
      <c r="A22" s="21">
        <v>6</v>
      </c>
      <c r="B22" s="147" t="s">
        <v>47</v>
      </c>
      <c r="C22" s="148"/>
      <c r="D22" s="124" t="s">
        <v>47</v>
      </c>
      <c r="E22" s="125"/>
      <c r="F22" s="99">
        <v>6</v>
      </c>
      <c r="G22" s="100">
        <v>7</v>
      </c>
      <c r="H22" s="19" t="s">
        <v>29</v>
      </c>
      <c r="Q22" s="20"/>
      <c r="R22" s="22"/>
      <c r="S22" s="23"/>
      <c r="T22" s="23"/>
      <c r="U22" s="23"/>
      <c r="W22" s="24"/>
      <c r="X22" s="24"/>
      <c r="Y22" s="24"/>
      <c r="Z22" s="25"/>
      <c r="AA22" s="23"/>
      <c r="AB22" s="26"/>
      <c r="AC22" s="23"/>
      <c r="AD22" s="26"/>
      <c r="AE22" s="26"/>
      <c r="AF22" s="27"/>
      <c r="AG22" s="27"/>
      <c r="AH22" s="27"/>
      <c r="AI22" s="26"/>
    </row>
    <row r="23" spans="1:35" ht="31.5" customHeight="1" x14ac:dyDescent="0.3">
      <c r="A23" s="17">
        <v>7</v>
      </c>
      <c r="B23" s="154" t="s">
        <v>48</v>
      </c>
      <c r="C23" s="155"/>
      <c r="D23" s="124" t="s">
        <v>48</v>
      </c>
      <c r="E23" s="125"/>
      <c r="F23" s="99">
        <v>7</v>
      </c>
      <c r="G23" s="101">
        <v>8</v>
      </c>
      <c r="H23" s="19" t="s">
        <v>29</v>
      </c>
      <c r="Q23" s="20"/>
      <c r="R23" s="22"/>
      <c r="S23" s="23"/>
      <c r="T23" s="23"/>
      <c r="U23" s="23"/>
      <c r="W23" s="24"/>
      <c r="X23" s="24"/>
      <c r="Y23" s="24"/>
      <c r="Z23" s="25"/>
      <c r="AA23" s="23"/>
      <c r="AB23" s="26"/>
      <c r="AC23" s="23"/>
      <c r="AD23" s="26"/>
      <c r="AE23" s="26"/>
      <c r="AF23" s="27"/>
      <c r="AG23" s="27"/>
      <c r="AH23" s="27"/>
      <c r="AI23" s="26"/>
    </row>
    <row r="24" spans="1:35" ht="31.5" customHeight="1" x14ac:dyDescent="0.3">
      <c r="A24" s="21">
        <v>8</v>
      </c>
      <c r="B24" s="154" t="s">
        <v>49</v>
      </c>
      <c r="C24" s="155"/>
      <c r="D24" s="124" t="s">
        <v>49</v>
      </c>
      <c r="E24" s="125"/>
      <c r="F24" s="99">
        <v>8</v>
      </c>
      <c r="G24" s="101">
        <v>9</v>
      </c>
      <c r="H24" s="19" t="s">
        <v>29</v>
      </c>
      <c r="Q24" s="20"/>
      <c r="R24" s="22"/>
      <c r="S24" s="23"/>
      <c r="T24" s="23"/>
      <c r="U24" s="23"/>
      <c r="W24" s="24"/>
      <c r="X24" s="24"/>
      <c r="Y24" s="24"/>
      <c r="Z24" s="25"/>
      <c r="AA24" s="23"/>
      <c r="AB24" s="26"/>
      <c r="AC24" s="23"/>
      <c r="AD24" s="26"/>
      <c r="AE24" s="26"/>
      <c r="AF24" s="27"/>
      <c r="AG24" s="27"/>
      <c r="AH24" s="27"/>
      <c r="AI24" s="26"/>
    </row>
    <row r="25" spans="1:35" ht="31.5" customHeight="1" x14ac:dyDescent="0.3">
      <c r="A25" s="17">
        <v>9</v>
      </c>
      <c r="B25" s="154" t="s">
        <v>50</v>
      </c>
      <c r="C25" s="155"/>
      <c r="D25" s="124" t="s">
        <v>50</v>
      </c>
      <c r="E25" s="125"/>
      <c r="F25" s="99">
        <v>9</v>
      </c>
      <c r="G25" s="101">
        <v>10</v>
      </c>
      <c r="H25" s="19" t="s">
        <v>29</v>
      </c>
      <c r="Q25" s="20"/>
      <c r="R25" s="22"/>
      <c r="S25" s="23"/>
      <c r="T25" s="23"/>
      <c r="U25" s="23"/>
      <c r="W25" s="24"/>
      <c r="X25" s="24"/>
      <c r="Y25" s="24"/>
      <c r="Z25" s="25"/>
      <c r="AA25" s="23"/>
      <c r="AB25" s="26"/>
      <c r="AC25" s="23"/>
      <c r="AD25" s="26"/>
      <c r="AE25" s="26"/>
      <c r="AF25" s="27"/>
      <c r="AG25" s="27"/>
      <c r="AH25" s="27"/>
      <c r="AI25" s="26"/>
    </row>
    <row r="26" spans="1:35" ht="31.5" customHeight="1" x14ac:dyDescent="0.3">
      <c r="A26" s="21">
        <v>10</v>
      </c>
      <c r="B26" s="154" t="s">
        <v>51</v>
      </c>
      <c r="C26" s="155"/>
      <c r="D26" s="124" t="s">
        <v>51</v>
      </c>
      <c r="E26" s="125"/>
      <c r="F26" s="99">
        <v>10</v>
      </c>
      <c r="G26" s="101">
        <v>11</v>
      </c>
      <c r="H26" s="19" t="s">
        <v>29</v>
      </c>
      <c r="Q26" s="20"/>
      <c r="R26" s="22"/>
      <c r="S26" s="23"/>
      <c r="T26" s="23"/>
      <c r="U26" s="23"/>
      <c r="W26" s="24"/>
      <c r="X26" s="24"/>
      <c r="Y26" s="24"/>
      <c r="Z26" s="25"/>
      <c r="AA26" s="23"/>
      <c r="AB26" s="26"/>
      <c r="AC26" s="23"/>
      <c r="AD26" s="26"/>
      <c r="AE26" s="26"/>
      <c r="AF26" s="27"/>
      <c r="AG26" s="27"/>
      <c r="AH26" s="27"/>
      <c r="AI26" s="26"/>
    </row>
    <row r="27" spans="1:35" ht="31.5" customHeight="1" x14ac:dyDescent="0.3">
      <c r="A27" s="17">
        <v>11</v>
      </c>
      <c r="B27" s="154" t="s">
        <v>52</v>
      </c>
      <c r="C27" s="155"/>
      <c r="D27" s="124" t="s">
        <v>52</v>
      </c>
      <c r="E27" s="125"/>
      <c r="F27" s="99">
        <v>11</v>
      </c>
      <c r="G27" s="101">
        <v>12</v>
      </c>
      <c r="H27" s="19" t="s">
        <v>29</v>
      </c>
      <c r="Q27" s="20"/>
      <c r="R27" s="22"/>
      <c r="S27" s="23"/>
      <c r="T27" s="23"/>
      <c r="U27" s="23"/>
      <c r="W27" s="24"/>
      <c r="X27" s="24"/>
      <c r="Y27" s="24"/>
      <c r="Z27" s="25"/>
      <c r="AA27" s="23"/>
      <c r="AB27" s="26"/>
      <c r="AC27" s="23"/>
      <c r="AD27" s="26"/>
      <c r="AE27" s="26"/>
      <c r="AF27" s="27"/>
      <c r="AG27" s="27"/>
      <c r="AH27" s="27"/>
      <c r="AI27" s="26"/>
    </row>
    <row r="28" spans="1:35" ht="31.5" customHeight="1" x14ac:dyDescent="0.3">
      <c r="A28" s="21">
        <v>12</v>
      </c>
      <c r="B28" s="154" t="s">
        <v>53</v>
      </c>
      <c r="C28" s="155"/>
      <c r="D28" s="124" t="s">
        <v>53</v>
      </c>
      <c r="E28" s="125"/>
      <c r="F28" s="99">
        <v>12</v>
      </c>
      <c r="G28" s="101">
        <v>13</v>
      </c>
      <c r="H28" s="19" t="s">
        <v>29</v>
      </c>
      <c r="Q28" s="20"/>
      <c r="R28" s="22"/>
      <c r="S28" s="23"/>
      <c r="T28" s="23"/>
      <c r="U28" s="23"/>
      <c r="W28" s="24"/>
      <c r="X28" s="24"/>
      <c r="Y28" s="24"/>
      <c r="Z28" s="25"/>
      <c r="AA28" s="23"/>
      <c r="AB28" s="26"/>
      <c r="AC28" s="23"/>
      <c r="AD28" s="26"/>
      <c r="AE28" s="26"/>
      <c r="AF28" s="27"/>
      <c r="AG28" s="27"/>
      <c r="AH28" s="27"/>
      <c r="AI28" s="26"/>
    </row>
    <row r="29" spans="1:35" ht="31.5" customHeight="1" x14ac:dyDescent="0.3">
      <c r="A29" s="17">
        <v>13</v>
      </c>
      <c r="B29" s="156" t="s">
        <v>54</v>
      </c>
      <c r="C29" s="155"/>
      <c r="D29" s="124" t="s">
        <v>54</v>
      </c>
      <c r="E29" s="125"/>
      <c r="F29" s="99">
        <v>13</v>
      </c>
      <c r="G29" s="101">
        <v>14</v>
      </c>
      <c r="H29" s="19" t="s">
        <v>29</v>
      </c>
      <c r="Q29" s="20"/>
      <c r="R29" s="22"/>
      <c r="S29" s="23"/>
      <c r="T29" s="23"/>
      <c r="U29" s="23"/>
      <c r="W29" s="24"/>
      <c r="X29" s="24"/>
      <c r="Y29" s="24"/>
      <c r="Z29" s="25"/>
      <c r="AA29" s="23"/>
      <c r="AB29" s="26"/>
      <c r="AC29" s="23"/>
      <c r="AD29" s="26"/>
      <c r="AE29" s="26"/>
      <c r="AF29" s="27"/>
      <c r="AG29" s="27"/>
      <c r="AH29" s="27"/>
      <c r="AI29" s="26"/>
    </row>
    <row r="30" spans="1:35" ht="14.4" x14ac:dyDescent="0.3">
      <c r="A30" s="28"/>
      <c r="B30" s="156"/>
      <c r="C30" s="159"/>
      <c r="D30" s="160"/>
      <c r="E30" s="161"/>
      <c r="F30" s="88"/>
      <c r="G30" s="80"/>
      <c r="H30" s="29"/>
      <c r="Q30" s="20"/>
      <c r="R30" s="22"/>
      <c r="S30" s="23"/>
      <c r="T30" s="23"/>
      <c r="U30" s="23"/>
      <c r="W30" s="24"/>
      <c r="X30" s="24"/>
      <c r="Y30" s="24"/>
      <c r="Z30" s="25"/>
      <c r="AA30" s="23"/>
      <c r="AB30" s="26"/>
      <c r="AC30" s="23"/>
      <c r="AD30" s="26"/>
      <c r="AE30" s="26"/>
      <c r="AF30" s="27"/>
      <c r="AG30" s="27"/>
      <c r="AH30" s="27"/>
      <c r="AI30" s="26"/>
    </row>
    <row r="31" spans="1:35" ht="15.75" customHeight="1" x14ac:dyDescent="0.3">
      <c r="A31" s="162" t="s">
        <v>55</v>
      </c>
      <c r="B31" s="163"/>
      <c r="C31" s="163"/>
      <c r="D31" s="163"/>
      <c r="E31" s="163"/>
      <c r="F31" s="163"/>
      <c r="G31" s="163"/>
      <c r="H31" s="164"/>
    </row>
    <row r="32" spans="1:35" ht="15" customHeight="1" x14ac:dyDescent="0.3">
      <c r="A32" s="21">
        <v>1</v>
      </c>
      <c r="B32" s="156" t="s">
        <v>56</v>
      </c>
      <c r="C32" s="155"/>
      <c r="D32" s="157" t="s">
        <v>57</v>
      </c>
      <c r="E32" s="158"/>
      <c r="F32" s="93">
        <v>3</v>
      </c>
      <c r="G32" s="18">
        <v>10</v>
      </c>
      <c r="H32" s="29" t="s">
        <v>29</v>
      </c>
      <c r="Q32" s="20"/>
      <c r="R32" s="22"/>
      <c r="S32" s="23"/>
      <c r="T32" s="23"/>
      <c r="U32" s="23"/>
      <c r="W32" s="24"/>
      <c r="X32" s="24"/>
      <c r="Y32" s="24"/>
      <c r="Z32" s="25"/>
      <c r="AA32" s="23"/>
      <c r="AB32" s="26"/>
      <c r="AC32" s="23"/>
      <c r="AD32" s="26"/>
      <c r="AE32" s="26"/>
      <c r="AF32" s="27"/>
      <c r="AG32" s="27"/>
      <c r="AH32" s="27"/>
      <c r="AI32" s="26"/>
    </row>
    <row r="33" spans="1:35" ht="15" customHeight="1" x14ac:dyDescent="0.3">
      <c r="A33" s="21">
        <v>2</v>
      </c>
      <c r="B33" s="156" t="s">
        <v>58</v>
      </c>
      <c r="C33" s="155"/>
      <c r="D33" s="157" t="s">
        <v>59</v>
      </c>
      <c r="E33" s="158"/>
      <c r="F33" s="93">
        <v>2</v>
      </c>
      <c r="G33" s="18">
        <v>3</v>
      </c>
      <c r="H33" s="29" t="s">
        <v>29</v>
      </c>
      <c r="Q33" s="20"/>
      <c r="R33" s="22"/>
      <c r="S33" s="23"/>
      <c r="T33" s="23"/>
      <c r="U33" s="23"/>
      <c r="W33" s="24"/>
      <c r="X33" s="24"/>
      <c r="Y33" s="24"/>
      <c r="Z33" s="25"/>
      <c r="AA33" s="23"/>
      <c r="AB33" s="26"/>
      <c r="AC33" s="23"/>
      <c r="AD33" s="26"/>
      <c r="AE33" s="26"/>
      <c r="AF33" s="27"/>
      <c r="AG33" s="27"/>
      <c r="AH33" s="27"/>
      <c r="AI33" s="26"/>
    </row>
    <row r="34" spans="1:35" ht="15" customHeight="1" x14ac:dyDescent="0.3">
      <c r="A34" s="21">
        <v>3</v>
      </c>
      <c r="B34" s="156" t="s">
        <v>60</v>
      </c>
      <c r="C34" s="155"/>
      <c r="D34" s="157" t="s">
        <v>61</v>
      </c>
      <c r="E34" s="158"/>
      <c r="F34" s="93">
        <v>3</v>
      </c>
      <c r="G34" s="18">
        <v>4</v>
      </c>
      <c r="H34" s="29" t="s">
        <v>29</v>
      </c>
      <c r="Q34" s="20"/>
      <c r="R34" s="22"/>
      <c r="S34" s="23"/>
      <c r="T34" s="23"/>
      <c r="U34" s="23"/>
      <c r="W34" s="24"/>
      <c r="X34" s="24"/>
      <c r="Y34" s="24"/>
      <c r="Z34" s="25"/>
      <c r="AA34" s="23"/>
      <c r="AB34" s="26"/>
      <c r="AC34" s="23"/>
      <c r="AD34" s="26"/>
      <c r="AE34" s="26"/>
      <c r="AF34" s="27"/>
      <c r="AG34" s="27"/>
      <c r="AH34" s="27"/>
      <c r="AI34" s="26"/>
    </row>
    <row r="35" spans="1:35" ht="14.4" x14ac:dyDescent="0.3">
      <c r="A35" s="30">
        <v>4</v>
      </c>
      <c r="B35" s="149" t="s">
        <v>62</v>
      </c>
      <c r="C35" s="151"/>
      <c r="D35" s="149" t="s">
        <v>63</v>
      </c>
      <c r="E35" s="165"/>
      <c r="F35" s="93">
        <v>4</v>
      </c>
      <c r="G35" s="18">
        <v>5</v>
      </c>
      <c r="H35" s="29" t="s">
        <v>29</v>
      </c>
    </row>
    <row r="36" spans="1:35" ht="14.4" x14ac:dyDescent="0.3">
      <c r="A36" s="31">
        <v>5</v>
      </c>
      <c r="B36" s="166" t="s">
        <v>64</v>
      </c>
      <c r="C36" s="167"/>
      <c r="D36" s="166" t="s">
        <v>65</v>
      </c>
      <c r="E36" s="168"/>
      <c r="F36" s="93">
        <v>5</v>
      </c>
      <c r="G36" s="18">
        <v>6</v>
      </c>
      <c r="H36" s="29" t="s">
        <v>29</v>
      </c>
    </row>
    <row r="37" spans="1:35" ht="14.4" x14ac:dyDescent="0.3">
      <c r="A37" s="30">
        <v>6</v>
      </c>
      <c r="B37" s="149" t="s">
        <v>66</v>
      </c>
      <c r="C37" s="151"/>
      <c r="D37" s="149" t="s">
        <v>67</v>
      </c>
      <c r="E37" s="165"/>
      <c r="F37" s="93">
        <v>6</v>
      </c>
      <c r="G37" s="18">
        <v>7</v>
      </c>
      <c r="H37" s="29" t="s">
        <v>29</v>
      </c>
    </row>
    <row r="38" spans="1:35" ht="14.4" x14ac:dyDescent="0.3">
      <c r="A38" s="31">
        <v>7</v>
      </c>
      <c r="B38" s="149" t="s">
        <v>68</v>
      </c>
      <c r="C38" s="151"/>
      <c r="D38" s="149" t="s">
        <v>69</v>
      </c>
      <c r="E38" s="165"/>
      <c r="F38" s="93">
        <v>7</v>
      </c>
      <c r="G38" s="18">
        <v>8</v>
      </c>
      <c r="H38" s="29" t="s">
        <v>29</v>
      </c>
    </row>
    <row r="39" spans="1:35" ht="14.4" x14ac:dyDescent="0.3">
      <c r="A39" s="30">
        <v>8</v>
      </c>
      <c r="B39" s="149" t="s">
        <v>70</v>
      </c>
      <c r="C39" s="151"/>
      <c r="D39" s="149" t="s">
        <v>71</v>
      </c>
      <c r="E39" s="165"/>
      <c r="F39" s="93">
        <v>2</v>
      </c>
      <c r="G39" s="18">
        <v>8</v>
      </c>
      <c r="H39" s="29" t="s">
        <v>29</v>
      </c>
    </row>
    <row r="40" spans="1:35" ht="15.75" customHeight="1" x14ac:dyDescent="0.25"/>
    <row r="41" spans="1:35" ht="15.75" customHeight="1" x14ac:dyDescent="0.25"/>
    <row r="42" spans="1:35" ht="15.75" customHeight="1" x14ac:dyDescent="0.25"/>
    <row r="43" spans="1:35" ht="15.75" customHeight="1" x14ac:dyDescent="0.25"/>
    <row r="44" spans="1:35" ht="15.75" customHeight="1" x14ac:dyDescent="0.25"/>
    <row r="45" spans="1:35" ht="15.75" customHeight="1" x14ac:dyDescent="0.25"/>
    <row r="46" spans="1:35" ht="15.75" customHeight="1" x14ac:dyDescent="0.25"/>
    <row r="47" spans="1:35" ht="15.75" customHeight="1" x14ac:dyDescent="0.25"/>
    <row r="48" spans="1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mergeCells count="82">
    <mergeCell ref="B38:C38"/>
    <mergeCell ref="D38:E38"/>
    <mergeCell ref="B39:C39"/>
    <mergeCell ref="D39:E39"/>
    <mergeCell ref="B35:C35"/>
    <mergeCell ref="D35:E35"/>
    <mergeCell ref="B36:C36"/>
    <mergeCell ref="D36:E36"/>
    <mergeCell ref="B37:C37"/>
    <mergeCell ref="D37:E37"/>
    <mergeCell ref="B34:C34"/>
    <mergeCell ref="D34:E34"/>
    <mergeCell ref="B28:C28"/>
    <mergeCell ref="D28:E28"/>
    <mergeCell ref="B29:C29"/>
    <mergeCell ref="D29:E29"/>
    <mergeCell ref="B30:C30"/>
    <mergeCell ref="D30:E30"/>
    <mergeCell ref="A31:H31"/>
    <mergeCell ref="B32:C32"/>
    <mergeCell ref="D32:E32"/>
    <mergeCell ref="B33:C33"/>
    <mergeCell ref="D33:E33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AE18:AE21"/>
    <mergeCell ref="AF18:AF21"/>
    <mergeCell ref="AG18:AG21"/>
    <mergeCell ref="AH18:AH21"/>
    <mergeCell ref="AI18:AI21"/>
    <mergeCell ref="B19:C19"/>
    <mergeCell ref="D19:E19"/>
    <mergeCell ref="R19:U19"/>
    <mergeCell ref="B20:C20"/>
    <mergeCell ref="D20:E20"/>
    <mergeCell ref="AD18:AD21"/>
    <mergeCell ref="R17:U17"/>
    <mergeCell ref="B18:C18"/>
    <mergeCell ref="D18:E18"/>
    <mergeCell ref="R18:U18"/>
    <mergeCell ref="W18:W21"/>
    <mergeCell ref="X18:X21"/>
    <mergeCell ref="R20:U20"/>
    <mergeCell ref="B21:C21"/>
    <mergeCell ref="D21:E21"/>
    <mergeCell ref="R21:U21"/>
    <mergeCell ref="Y18:Y21"/>
    <mergeCell ref="Z18:Z21"/>
    <mergeCell ref="AA18:AA21"/>
    <mergeCell ref="AB18:AB21"/>
    <mergeCell ref="AC18:AC21"/>
    <mergeCell ref="F13:G13"/>
    <mergeCell ref="A13:A14"/>
    <mergeCell ref="B13:C14"/>
    <mergeCell ref="D13:E14"/>
    <mergeCell ref="H13:H14"/>
    <mergeCell ref="B15:C15"/>
    <mergeCell ref="D15:E15"/>
    <mergeCell ref="A16:H16"/>
    <mergeCell ref="B17:C17"/>
    <mergeCell ref="D17:E17"/>
    <mergeCell ref="A8:B8"/>
    <mergeCell ref="A9:B9"/>
    <mergeCell ref="A10:B10"/>
    <mergeCell ref="A11:B11"/>
    <mergeCell ref="A12:B12"/>
    <mergeCell ref="A2:G2"/>
    <mergeCell ref="A3:G3"/>
    <mergeCell ref="A5:B6"/>
    <mergeCell ref="D6:G6"/>
    <mergeCell ref="A7:C7"/>
    <mergeCell ref="D7:H7"/>
  </mergeCell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3:S48"/>
  <sheetViews>
    <sheetView zoomScale="110" zoomScaleNormal="110" workbookViewId="0">
      <selection activeCell="C6" sqref="C6"/>
    </sheetView>
  </sheetViews>
  <sheetFormatPr defaultRowHeight="14.4" x14ac:dyDescent="0.3"/>
  <cols>
    <col min="1" max="1" width="9.109375" style="34"/>
    <col min="2" max="2" width="51" customWidth="1"/>
    <col min="3" max="3" width="26.109375" bestFit="1" customWidth="1"/>
    <col min="4" max="4" width="12.5546875" customWidth="1"/>
    <col min="5" max="5" width="12.6640625" customWidth="1"/>
    <col min="6" max="6" width="9.109375" bestFit="1" customWidth="1"/>
    <col min="7" max="7" width="8.6640625" customWidth="1"/>
    <col min="8" max="8" width="13.109375" hidden="1" customWidth="1"/>
    <col min="9" max="9" width="17.33203125" hidden="1" customWidth="1"/>
    <col min="10" max="10" width="13.5546875" bestFit="1" customWidth="1"/>
    <col min="11" max="11" width="18" customWidth="1"/>
    <col min="12" max="12" width="15.44140625" bestFit="1" customWidth="1"/>
    <col min="13" max="13" width="16.88671875" customWidth="1"/>
    <col min="14" max="14" width="22.5546875" bestFit="1" customWidth="1"/>
    <col min="15" max="15" width="15.88671875" bestFit="1" customWidth="1"/>
    <col min="16" max="16" width="14.109375" customWidth="1"/>
    <col min="17" max="17" width="10.33203125" bestFit="1" customWidth="1"/>
    <col min="19" max="19" width="13.6640625" customWidth="1"/>
  </cols>
  <sheetData>
    <row r="3" spans="1:19" x14ac:dyDescent="0.3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33"/>
    </row>
    <row r="4" spans="1:19" x14ac:dyDescent="0.3">
      <c r="B4" t="s">
        <v>72</v>
      </c>
    </row>
    <row r="5" spans="1:19" x14ac:dyDescent="0.3">
      <c r="A5" s="182" t="s">
        <v>5</v>
      </c>
      <c r="B5" s="183"/>
      <c r="C5" s="183"/>
      <c r="D5" s="183"/>
      <c r="E5" s="183"/>
      <c r="F5" s="183"/>
      <c r="G5" s="183"/>
      <c r="H5" s="183"/>
      <c r="I5" s="183"/>
      <c r="J5" s="184"/>
      <c r="K5" s="35" t="s">
        <v>6</v>
      </c>
      <c r="L5" s="36"/>
      <c r="M5" s="36"/>
      <c r="N5" s="37"/>
    </row>
    <row r="6" spans="1:19" x14ac:dyDescent="0.3">
      <c r="A6" s="185" t="s">
        <v>7</v>
      </c>
      <c r="B6" s="186"/>
      <c r="C6" s="38">
        <f>'1. RENCANA SKP JPT (M.I)'!C8</f>
        <v>0</v>
      </c>
      <c r="D6" s="39"/>
      <c r="E6" s="39"/>
      <c r="F6" s="39"/>
      <c r="G6" s="39"/>
      <c r="H6" s="39"/>
      <c r="I6" s="39"/>
      <c r="J6" s="40"/>
      <c r="K6" s="185" t="s">
        <v>7</v>
      </c>
      <c r="L6" s="187"/>
      <c r="M6" s="38">
        <f>'1. RENCANA SKP JPT (M.I)'!E8</f>
        <v>0</v>
      </c>
      <c r="N6" s="40"/>
    </row>
    <row r="7" spans="1:19" x14ac:dyDescent="0.3">
      <c r="A7" s="185" t="s">
        <v>9</v>
      </c>
      <c r="B7" s="186"/>
      <c r="C7" s="38">
        <f>'1. RENCANA SKP JPT (M.I)'!C9</f>
        <v>0</v>
      </c>
      <c r="D7" s="39"/>
      <c r="E7" s="39"/>
      <c r="F7" s="39"/>
      <c r="G7" s="39"/>
      <c r="H7" s="39"/>
      <c r="I7" s="39"/>
      <c r="J7" s="40"/>
      <c r="K7" s="185" t="s">
        <v>9</v>
      </c>
      <c r="L7" s="187" t="s">
        <v>8</v>
      </c>
      <c r="M7" s="38">
        <f>'1. RENCANA SKP JPT (M.I)'!E9</f>
        <v>0</v>
      </c>
      <c r="N7" s="40"/>
    </row>
    <row r="8" spans="1:19" x14ac:dyDescent="0.3">
      <c r="A8" s="185" t="s">
        <v>10</v>
      </c>
      <c r="B8" s="186"/>
      <c r="C8" s="38" t="str">
        <f>'1. RENCANA SKP JPT (M.I)'!C10</f>
        <v>Pembina Utama Muda IV/c</v>
      </c>
      <c r="D8" s="39"/>
      <c r="E8" s="39"/>
      <c r="F8" s="39"/>
      <c r="G8" s="39"/>
      <c r="H8" s="39"/>
      <c r="I8" s="39"/>
      <c r="J8" s="40"/>
      <c r="K8" s="185" t="s">
        <v>10</v>
      </c>
      <c r="L8" s="187" t="s">
        <v>8</v>
      </c>
      <c r="M8" s="38" t="str">
        <f>'1. RENCANA SKP JPT (M.I)'!E10</f>
        <v>Pembina Utama IV/e</v>
      </c>
      <c r="N8" s="40"/>
    </row>
    <row r="9" spans="1:19" x14ac:dyDescent="0.3">
      <c r="A9" s="185" t="s">
        <v>13</v>
      </c>
      <c r="B9" s="186"/>
      <c r="C9" s="38" t="str">
        <f>'1. RENCANA SKP JPT (M.I)'!C11</f>
        <v>Direktur Kinerja ASN</v>
      </c>
      <c r="D9" s="39"/>
      <c r="E9" s="39"/>
      <c r="F9" s="39"/>
      <c r="G9" s="39"/>
      <c r="H9" s="39"/>
      <c r="I9" s="39"/>
      <c r="J9" s="40"/>
      <c r="K9" s="185" t="s">
        <v>13</v>
      </c>
      <c r="L9" s="187" t="s">
        <v>8</v>
      </c>
      <c r="M9" s="38" t="str">
        <f>'1. RENCANA SKP JPT (M.I)'!E11</f>
        <v>Deputi Bidang PMK</v>
      </c>
      <c r="N9" s="40"/>
    </row>
    <row r="10" spans="1:19" x14ac:dyDescent="0.3">
      <c r="A10" s="185" t="s">
        <v>16</v>
      </c>
      <c r="B10" s="186"/>
      <c r="C10" s="38" t="str">
        <f>'1. RENCANA SKP JPT (M.I)'!C12</f>
        <v>BKN Jakarta</v>
      </c>
      <c r="D10" s="39"/>
      <c r="E10" s="39"/>
      <c r="F10" s="39"/>
      <c r="G10" s="39"/>
      <c r="H10" s="39"/>
      <c r="I10" s="39"/>
      <c r="J10" s="40"/>
      <c r="K10" s="185" t="s">
        <v>16</v>
      </c>
      <c r="L10" s="187" t="s">
        <v>8</v>
      </c>
      <c r="M10" s="38" t="str">
        <f>'1. RENCANA SKP JPT (M.I)'!E12</f>
        <v>BKN Jakarta</v>
      </c>
      <c r="N10" s="40"/>
    </row>
    <row r="11" spans="1:19" s="43" customFormat="1" x14ac:dyDescent="0.3">
      <c r="A11" s="41">
        <v>1</v>
      </c>
      <c r="B11" s="41">
        <v>2</v>
      </c>
      <c r="C11" s="42"/>
      <c r="D11" s="82"/>
      <c r="E11" s="41">
        <v>4</v>
      </c>
      <c r="F11" s="41">
        <v>5</v>
      </c>
      <c r="G11" s="41">
        <v>6</v>
      </c>
      <c r="H11" s="41"/>
      <c r="I11" s="41"/>
      <c r="J11" s="41">
        <v>7</v>
      </c>
      <c r="K11" s="188">
        <v>8</v>
      </c>
      <c r="L11" s="189"/>
      <c r="M11" s="81">
        <v>9</v>
      </c>
      <c r="N11" s="41">
        <v>10</v>
      </c>
    </row>
    <row r="12" spans="1:19" s="45" customFormat="1" x14ac:dyDescent="0.3">
      <c r="A12" s="44"/>
      <c r="B12" s="190" t="s">
        <v>27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Q12" s="73"/>
    </row>
    <row r="13" spans="1:19" s="46" customFormat="1" x14ac:dyDescent="0.3">
      <c r="A13" s="173" t="s">
        <v>74</v>
      </c>
      <c r="B13" s="173" t="s">
        <v>75</v>
      </c>
      <c r="C13" s="173" t="s">
        <v>76</v>
      </c>
      <c r="D13" s="175" t="s">
        <v>77</v>
      </c>
      <c r="E13" s="176"/>
      <c r="F13" s="177" t="s">
        <v>78</v>
      </c>
      <c r="G13" s="177" t="s">
        <v>79</v>
      </c>
      <c r="H13" s="171" t="s">
        <v>125</v>
      </c>
      <c r="I13" s="171" t="s">
        <v>126</v>
      </c>
      <c r="J13" s="169" t="s">
        <v>80</v>
      </c>
      <c r="K13" s="169" t="s">
        <v>81</v>
      </c>
      <c r="L13" s="169" t="s">
        <v>82</v>
      </c>
      <c r="M13" s="179" t="s">
        <v>118</v>
      </c>
      <c r="N13" s="169" t="s">
        <v>83</v>
      </c>
    </row>
    <row r="14" spans="1:19" s="46" customFormat="1" ht="34.5" customHeight="1" x14ac:dyDescent="0.3">
      <c r="A14" s="174"/>
      <c r="B14" s="174"/>
      <c r="C14" s="174"/>
      <c r="D14" s="56" t="s">
        <v>121</v>
      </c>
      <c r="E14" s="83" t="s">
        <v>122</v>
      </c>
      <c r="F14" s="178"/>
      <c r="G14" s="178"/>
      <c r="H14" s="172"/>
      <c r="I14" s="172"/>
      <c r="J14" s="170"/>
      <c r="K14" s="170"/>
      <c r="L14" s="170"/>
      <c r="M14" s="180"/>
      <c r="N14" s="170"/>
      <c r="P14" s="77" t="s">
        <v>127</v>
      </c>
      <c r="Q14" s="77" t="s">
        <v>120</v>
      </c>
      <c r="R14" s="77" t="s">
        <v>119</v>
      </c>
      <c r="S14" s="77" t="s">
        <v>83</v>
      </c>
    </row>
    <row r="15" spans="1:19" s="53" customFormat="1" ht="40.5" customHeight="1" x14ac:dyDescent="0.3">
      <c r="A15" s="47">
        <v>1</v>
      </c>
      <c r="B15" s="48" t="str">
        <f>VLOOKUP(A15,'1. RENCANA SKP JPT (M.I)'!$A$17:$G$105,2,0)</f>
        <v>A</v>
      </c>
      <c r="C15" s="58" t="str">
        <f>VLOOKUP(A15,'1. RENCANA SKP JPT (M.I)'!$A$17:$G$105,4,0)</f>
        <v>A</v>
      </c>
      <c r="D15" s="94">
        <f>VLOOKUP(A15,'1. RENCANA SKP JPT (M.I)'!$A$17:$H$30,6,0)</f>
        <v>1</v>
      </c>
      <c r="E15" s="95">
        <f>VLOOKUP(A15,'1. RENCANA SKP JPT (M.I)'!$A$17:$H$30,7,0)</f>
        <v>2</v>
      </c>
      <c r="F15" s="49">
        <v>5.2</v>
      </c>
      <c r="G15" s="47" t="s">
        <v>85</v>
      </c>
      <c r="H15" s="96">
        <f>IF(COUNT(D15:E15)&gt;1,0,IF(G15="Normal",F15/E15,(1+(1-(F15/E15)))))</f>
        <v>0</v>
      </c>
      <c r="I15" s="96">
        <f>IF(COUNT(D15:E15)&lt;2,0,IF(COUNT(D15:E15)=2,IF(G15="Normal",(IF(F15&gt;E15,F15/E15*100%,IF(F15&lt;D15,F15/D15*100%,IF(AND(F15&gt;=D15,F15&lt;=E15),100%,"-")))),IF(G15="Khusus",IF(F15&gt;E15,(1+(1-(F15/E15)))*100%,IF(F15&lt;D15,(1+(1-(F15/D15)))*100%,IF(AND(F15&gt;=D15,F15&lt;=E15),100%,"-")))))))</f>
        <v>-0.60000000000000009</v>
      </c>
      <c r="J15" s="50">
        <f>IF(COUNT(D15:E15)=1,ROUND(IF(H15&gt;110%,110%,IF(H15&lt;=0,0,H15)),2),ROUND(IF(I15&gt;110%,110%,IF(I15&lt;=0,0,I15)),2))</f>
        <v>0</v>
      </c>
      <c r="K15" s="51" t="str">
        <f>IF(J15&lt;=59%,"Sangat Kurang",IF(AND(J15&lt;=79%,J15&gt;=60%),"Kurang",IF(AND(J15&lt;=99%,J15&gt;=80%),"Cukup",IF(J15=100%,"Baik",IF(J15&gt;=101%,"Sangat Baik")))))</f>
        <v>Sangat Kurang</v>
      </c>
      <c r="L15" s="76">
        <f t="shared" ref="L15:L27" si="0">IF(K15="Sangat Baik",IF((110+(((120-110)/(110-101))*((J15*100)-101)))&lt;=120,110+(((120-110)/(110-101))*((J15*100)-101)),120),IF(K15="Baik",109,IF(K15="Cukup",70+(((89-70)/(99-80))*((J15*100)-80)),IF(K15="Kurang",50+(((69-50)/(79-60))*((J15*100)-60)),IF(K15="Sangat Kurang",IF((J15/59%*49)&lt;=0,0,J15/59%*49))))))</f>
        <v>0</v>
      </c>
      <c r="M15" s="78">
        <v>1</v>
      </c>
      <c r="N15" s="52">
        <f>S15+S16</f>
        <v>111.00000000000003</v>
      </c>
      <c r="P15" s="47">
        <v>1</v>
      </c>
      <c r="Q15" s="47">
        <f>COUNTIF($M$15:$M$27,P15)</f>
        <v>8</v>
      </c>
      <c r="R15" s="79">
        <f>IF(Q16=0,100%,60%)</f>
        <v>0.6</v>
      </c>
      <c r="S15" s="76">
        <f>SUMIF($M$15:$M$27,P15,$L$15:$L$27)*R15/Q15</f>
        <v>63.000000000000007</v>
      </c>
    </row>
    <row r="16" spans="1:19" s="53" customFormat="1" ht="40.5" customHeight="1" x14ac:dyDescent="0.3">
      <c r="A16" s="47">
        <v>2</v>
      </c>
      <c r="B16" s="48" t="str">
        <f>VLOOKUP(A16,'1. RENCANA SKP JPT (M.I)'!$A$17:$G$105,2,0)</f>
        <v>B</v>
      </c>
      <c r="C16" s="58" t="str">
        <f>VLOOKUP(A16,'1. RENCANA SKP JPT (M.I)'!$A$17:$G$105,4,0)</f>
        <v>B</v>
      </c>
      <c r="D16" s="94">
        <f>VLOOKUP(A16,'1. RENCANA SKP JPT (M.I)'!$A$17:$H$30,6,0)</f>
        <v>2</v>
      </c>
      <c r="E16" s="95">
        <f>VLOOKUP(A16,'1. RENCANA SKP JPT (M.I)'!$A$17:$H$30,7,0)</f>
        <v>3</v>
      </c>
      <c r="F16" s="49">
        <v>6.2</v>
      </c>
      <c r="G16" s="47" t="s">
        <v>84</v>
      </c>
      <c r="H16" s="96">
        <f t="shared" ref="H16:H27" si="1">IF(COUNT(D16:E16)&gt;1,0,IF(G16="Normal",F16/E16,(1+(1-(F16/E16)))))</f>
        <v>0</v>
      </c>
      <c r="I16" s="96">
        <f t="shared" ref="I16:I27" si="2">IF(COUNT(D16:E16)&lt;2,0,IF(COUNT(D16:E16)=2,IF(G16="Normal",(IF(F16&gt;E16,F16/E16*100%,IF(F16&lt;D16,F16/D16*100%,IF(AND(F16&gt;=D16,F16&lt;=E16),100%,"-")))),IF(G16="Khusus",IF(F16&gt;E16,(1+(1-(F16/E16)))*100%,IF(F16&lt;D16,(1+(1-(F16/D16)))*100%,IF(AND(F16&gt;=D16,F16&lt;=E16),100%,"-")))))))</f>
        <v>2.0666666666666669</v>
      </c>
      <c r="J16" s="50">
        <f t="shared" ref="J16:J27" si="3">IF(COUNT(D16:E16)=1,ROUND(IF(H16&gt;110%,110%,IF(H16&lt;=0,0,H16)),2),ROUND(IF(I16&gt;110%,110%,IF(I16&lt;=0,0,I16)),2))</f>
        <v>1.1000000000000001</v>
      </c>
      <c r="K16" s="51" t="str">
        <f t="shared" ref="K16:K27" si="4">IF(J16&lt;=59%,"Sangat Kurang",IF(AND(J16&lt;=79%,J16&gt;=60%),"Kurang",IF(AND(J16&lt;=99%,J16&gt;=80%),"Cukup",IF(J16=100%,"Baik",IF(J16&gt;=101%,"Sangat Baik")))))</f>
        <v>Sangat Baik</v>
      </c>
      <c r="L16" s="76">
        <f t="shared" si="0"/>
        <v>120.00000000000001</v>
      </c>
      <c r="M16" s="78">
        <v>1</v>
      </c>
      <c r="N16" s="54"/>
      <c r="P16" s="47">
        <v>2</v>
      </c>
      <c r="Q16" s="47">
        <f>COUNTIF($M$15:$M$27,P16)</f>
        <v>5</v>
      </c>
      <c r="R16" s="79">
        <v>0.4</v>
      </c>
      <c r="S16" s="76">
        <f>IF(Q16=0,0,SUMIF($M$15:$M$27,P16,$L$15:$L$27)*R16/Q16)</f>
        <v>48.000000000000014</v>
      </c>
    </row>
    <row r="17" spans="1:19" s="53" customFormat="1" ht="40.5" customHeight="1" x14ac:dyDescent="0.3">
      <c r="A17" s="47">
        <v>3</v>
      </c>
      <c r="B17" s="48" t="str">
        <f>VLOOKUP(A17,'1. RENCANA SKP JPT (M.I)'!$A$17:$G$105,2,0)</f>
        <v>C</v>
      </c>
      <c r="C17" s="58" t="str">
        <f>VLOOKUP(A17,'1. RENCANA SKP JPT (M.I)'!$A$17:$G$105,4,0)</f>
        <v>C</v>
      </c>
      <c r="D17" s="94">
        <f>VLOOKUP(A17,'1. RENCANA SKP JPT (M.I)'!$A$17:$H$30,6,0)</f>
        <v>3</v>
      </c>
      <c r="E17" s="95">
        <f>VLOOKUP(A17,'1. RENCANA SKP JPT (M.I)'!$A$17:$H$30,7,0)</f>
        <v>4</v>
      </c>
      <c r="F17" s="49">
        <v>7.2</v>
      </c>
      <c r="G17" s="47" t="s">
        <v>84</v>
      </c>
      <c r="H17" s="96">
        <f t="shared" si="1"/>
        <v>0</v>
      </c>
      <c r="I17" s="96">
        <f t="shared" si="2"/>
        <v>1.8</v>
      </c>
      <c r="J17" s="50">
        <f t="shared" si="3"/>
        <v>1.1000000000000001</v>
      </c>
      <c r="K17" s="51" t="str">
        <f t="shared" si="4"/>
        <v>Sangat Baik</v>
      </c>
      <c r="L17" s="76">
        <f t="shared" si="0"/>
        <v>120.00000000000001</v>
      </c>
      <c r="M17" s="78">
        <v>1</v>
      </c>
      <c r="N17" s="54"/>
      <c r="S17" s="76"/>
    </row>
    <row r="18" spans="1:19" s="53" customFormat="1" ht="40.5" customHeight="1" x14ac:dyDescent="0.3">
      <c r="A18" s="47">
        <v>4</v>
      </c>
      <c r="B18" s="48" t="str">
        <f>VLOOKUP(A18,'1. RENCANA SKP JPT (M.I)'!$A$17:$G$105,2,0)</f>
        <v>D</v>
      </c>
      <c r="C18" s="58" t="str">
        <f>VLOOKUP(A18,'1. RENCANA SKP JPT (M.I)'!$A$17:$G$105,4,0)</f>
        <v>D</v>
      </c>
      <c r="D18" s="94">
        <f>VLOOKUP(A18,'1. RENCANA SKP JPT (M.I)'!$A$17:$H$30,6,0)</f>
        <v>4</v>
      </c>
      <c r="E18" s="95">
        <f>VLOOKUP(A18,'1. RENCANA SKP JPT (M.I)'!$A$17:$H$30,7,0)</f>
        <v>5</v>
      </c>
      <c r="F18" s="49">
        <v>8.1999999999999993</v>
      </c>
      <c r="G18" s="47" t="s">
        <v>84</v>
      </c>
      <c r="H18" s="96">
        <f t="shared" si="1"/>
        <v>0</v>
      </c>
      <c r="I18" s="96">
        <f t="shared" si="2"/>
        <v>1.64</v>
      </c>
      <c r="J18" s="50">
        <f t="shared" si="3"/>
        <v>1.1000000000000001</v>
      </c>
      <c r="K18" s="51" t="str">
        <f t="shared" si="4"/>
        <v>Sangat Baik</v>
      </c>
      <c r="L18" s="76">
        <f t="shared" si="0"/>
        <v>120.00000000000001</v>
      </c>
      <c r="M18" s="78">
        <v>1</v>
      </c>
      <c r="N18" s="54"/>
    </row>
    <row r="19" spans="1:19" s="53" customFormat="1" ht="40.5" customHeight="1" x14ac:dyDescent="0.3">
      <c r="A19" s="47">
        <v>5</v>
      </c>
      <c r="B19" s="48" t="str">
        <f>VLOOKUP(A19,'1. RENCANA SKP JPT (M.I)'!$A$17:$G$105,2,0)</f>
        <v>E</v>
      </c>
      <c r="C19" s="58" t="str">
        <f>VLOOKUP(A19,'1. RENCANA SKP JPT (M.I)'!$A$17:$G$105,4,0)</f>
        <v>E</v>
      </c>
      <c r="D19" s="94">
        <f>VLOOKUP(A19,'1. RENCANA SKP JPT (M.I)'!$A$17:$H$30,6,0)</f>
        <v>5</v>
      </c>
      <c r="E19" s="95">
        <f>VLOOKUP(A19,'1. RENCANA SKP JPT (M.I)'!$A$17:$H$30,7,0)</f>
        <v>6</v>
      </c>
      <c r="F19" s="49">
        <v>9.1999999999999993</v>
      </c>
      <c r="G19" s="47" t="s">
        <v>84</v>
      </c>
      <c r="H19" s="96">
        <f t="shared" si="1"/>
        <v>0</v>
      </c>
      <c r="I19" s="96">
        <f t="shared" si="2"/>
        <v>1.5333333333333332</v>
      </c>
      <c r="J19" s="50">
        <f t="shared" si="3"/>
        <v>1.1000000000000001</v>
      </c>
      <c r="K19" s="51" t="str">
        <f t="shared" si="4"/>
        <v>Sangat Baik</v>
      </c>
      <c r="L19" s="76">
        <f t="shared" si="0"/>
        <v>120.00000000000001</v>
      </c>
      <c r="M19" s="78">
        <v>1</v>
      </c>
      <c r="N19" s="54"/>
    </row>
    <row r="20" spans="1:19" s="53" customFormat="1" ht="40.5" customHeight="1" x14ac:dyDescent="0.3">
      <c r="A20" s="47">
        <v>6</v>
      </c>
      <c r="B20" s="48" t="str">
        <f>VLOOKUP(A20,'1. RENCANA SKP JPT (M.I)'!$A$17:$G$105,2,0)</f>
        <v>F</v>
      </c>
      <c r="C20" s="58" t="str">
        <f>VLOOKUP(A20,'1. RENCANA SKP JPT (M.I)'!$A$17:$G$105,4,0)</f>
        <v>F</v>
      </c>
      <c r="D20" s="94">
        <f>VLOOKUP(A20,'1. RENCANA SKP JPT (M.I)'!$A$17:$H$30,6,0)</f>
        <v>6</v>
      </c>
      <c r="E20" s="95">
        <f>VLOOKUP(A20,'1. RENCANA SKP JPT (M.I)'!$A$17:$H$30,7,0)</f>
        <v>7</v>
      </c>
      <c r="F20" s="49">
        <v>10.199999999999999</v>
      </c>
      <c r="G20" s="47" t="s">
        <v>84</v>
      </c>
      <c r="H20" s="96">
        <f t="shared" si="1"/>
        <v>0</v>
      </c>
      <c r="I20" s="96">
        <f t="shared" si="2"/>
        <v>1.4571428571428571</v>
      </c>
      <c r="J20" s="50">
        <f t="shared" si="3"/>
        <v>1.1000000000000001</v>
      </c>
      <c r="K20" s="51" t="str">
        <f t="shared" si="4"/>
        <v>Sangat Baik</v>
      </c>
      <c r="L20" s="76">
        <f t="shared" si="0"/>
        <v>120.00000000000001</v>
      </c>
      <c r="M20" s="78">
        <v>1</v>
      </c>
      <c r="N20" s="54"/>
    </row>
    <row r="21" spans="1:19" s="53" customFormat="1" ht="40.5" customHeight="1" x14ac:dyDescent="0.3">
      <c r="A21" s="47">
        <v>7</v>
      </c>
      <c r="B21" s="48" t="str">
        <f>VLOOKUP(A21,'1. RENCANA SKP JPT (M.I)'!$A$17:$G$105,2,0)</f>
        <v>G</v>
      </c>
      <c r="C21" s="58" t="str">
        <f>VLOOKUP(A21,'1. RENCANA SKP JPT (M.I)'!$A$17:$G$105,4,0)</f>
        <v>G</v>
      </c>
      <c r="D21" s="94">
        <f>VLOOKUP(A21,'1. RENCANA SKP JPT (M.I)'!$A$17:$H$30,6,0)</f>
        <v>7</v>
      </c>
      <c r="E21" s="95">
        <f>VLOOKUP(A21,'1. RENCANA SKP JPT (M.I)'!$A$17:$H$30,7,0)</f>
        <v>8</v>
      </c>
      <c r="F21" s="49">
        <v>11.2</v>
      </c>
      <c r="G21" s="47" t="s">
        <v>84</v>
      </c>
      <c r="H21" s="96">
        <f t="shared" si="1"/>
        <v>0</v>
      </c>
      <c r="I21" s="96">
        <f t="shared" si="2"/>
        <v>1.4</v>
      </c>
      <c r="J21" s="50">
        <f t="shared" si="3"/>
        <v>1.1000000000000001</v>
      </c>
      <c r="K21" s="51" t="str">
        <f t="shared" si="4"/>
        <v>Sangat Baik</v>
      </c>
      <c r="L21" s="76">
        <f t="shared" si="0"/>
        <v>120.00000000000001</v>
      </c>
      <c r="M21" s="78">
        <v>1</v>
      </c>
      <c r="N21" s="54"/>
    </row>
    <row r="22" spans="1:19" s="53" customFormat="1" ht="40.5" customHeight="1" x14ac:dyDescent="0.3">
      <c r="A22" s="47">
        <v>8</v>
      </c>
      <c r="B22" s="48" t="str">
        <f>VLOOKUP(A22,'1. RENCANA SKP JPT (M.I)'!$A$17:$G$105,2,0)</f>
        <v>H</v>
      </c>
      <c r="C22" s="58" t="str">
        <f>VLOOKUP(A22,'1. RENCANA SKP JPT (M.I)'!$A$17:$G$105,4,0)</f>
        <v>H</v>
      </c>
      <c r="D22" s="94">
        <f>VLOOKUP(A22,'1. RENCANA SKP JPT (M.I)'!$A$17:$H$30,6,0)</f>
        <v>8</v>
      </c>
      <c r="E22" s="95">
        <f>VLOOKUP(A22,'1. RENCANA SKP JPT (M.I)'!$A$17:$H$30,7,0)</f>
        <v>9</v>
      </c>
      <c r="F22" s="49">
        <v>12.2</v>
      </c>
      <c r="G22" s="47" t="s">
        <v>84</v>
      </c>
      <c r="H22" s="96">
        <f t="shared" si="1"/>
        <v>0</v>
      </c>
      <c r="I22" s="96">
        <f t="shared" si="2"/>
        <v>1.3555555555555554</v>
      </c>
      <c r="J22" s="50">
        <f t="shared" si="3"/>
        <v>1.1000000000000001</v>
      </c>
      <c r="K22" s="51" t="str">
        <f t="shared" si="4"/>
        <v>Sangat Baik</v>
      </c>
      <c r="L22" s="76">
        <f t="shared" si="0"/>
        <v>120.00000000000001</v>
      </c>
      <c r="M22" s="78">
        <v>1</v>
      </c>
      <c r="N22" s="54"/>
    </row>
    <row r="23" spans="1:19" s="53" customFormat="1" ht="40.5" customHeight="1" x14ac:dyDescent="0.3">
      <c r="A23" s="47">
        <v>9</v>
      </c>
      <c r="B23" s="48" t="str">
        <f>VLOOKUP(A23,'1. RENCANA SKP JPT (M.I)'!$A$17:$G$105,2,0)</f>
        <v>I</v>
      </c>
      <c r="C23" s="58" t="str">
        <f>VLOOKUP(A23,'1. RENCANA SKP JPT (M.I)'!$A$17:$G$105,4,0)</f>
        <v>I</v>
      </c>
      <c r="D23" s="94">
        <f>VLOOKUP(A23,'1. RENCANA SKP JPT (M.I)'!$A$17:$H$30,6,0)</f>
        <v>9</v>
      </c>
      <c r="E23" s="95">
        <f>VLOOKUP(A23,'1. RENCANA SKP JPT (M.I)'!$A$17:$H$30,7,0)</f>
        <v>10</v>
      </c>
      <c r="F23" s="49">
        <v>13.2</v>
      </c>
      <c r="G23" s="47" t="s">
        <v>84</v>
      </c>
      <c r="H23" s="96">
        <f t="shared" si="1"/>
        <v>0</v>
      </c>
      <c r="I23" s="96">
        <f t="shared" si="2"/>
        <v>1.3199999999999998</v>
      </c>
      <c r="J23" s="50">
        <f t="shared" si="3"/>
        <v>1.1000000000000001</v>
      </c>
      <c r="K23" s="51" t="str">
        <f t="shared" si="4"/>
        <v>Sangat Baik</v>
      </c>
      <c r="L23" s="76">
        <f t="shared" si="0"/>
        <v>120.00000000000001</v>
      </c>
      <c r="M23" s="78">
        <v>2</v>
      </c>
      <c r="N23" s="54"/>
    </row>
    <row r="24" spans="1:19" s="53" customFormat="1" ht="40.5" customHeight="1" x14ac:dyDescent="0.3">
      <c r="A24" s="47">
        <v>10</v>
      </c>
      <c r="B24" s="48" t="str">
        <f>VLOOKUP(A24,'1. RENCANA SKP JPT (M.I)'!$A$17:$G$105,2,0)</f>
        <v>J</v>
      </c>
      <c r="C24" s="58" t="str">
        <f>VLOOKUP(A24,'1. RENCANA SKP JPT (M.I)'!$A$17:$G$105,4,0)</f>
        <v>J</v>
      </c>
      <c r="D24" s="94">
        <f>VLOOKUP(A24,'1. RENCANA SKP JPT (M.I)'!$A$17:$H$30,6,0)</f>
        <v>10</v>
      </c>
      <c r="E24" s="95">
        <f>VLOOKUP(A24,'1. RENCANA SKP JPT (M.I)'!$A$17:$H$30,7,0)</f>
        <v>11</v>
      </c>
      <c r="F24" s="49">
        <v>14.2</v>
      </c>
      <c r="G24" s="47" t="s">
        <v>84</v>
      </c>
      <c r="H24" s="96">
        <f t="shared" si="1"/>
        <v>0</v>
      </c>
      <c r="I24" s="96">
        <f t="shared" si="2"/>
        <v>1.2909090909090908</v>
      </c>
      <c r="J24" s="50">
        <f t="shared" si="3"/>
        <v>1.1000000000000001</v>
      </c>
      <c r="K24" s="51" t="str">
        <f t="shared" si="4"/>
        <v>Sangat Baik</v>
      </c>
      <c r="L24" s="76">
        <f t="shared" si="0"/>
        <v>120.00000000000001</v>
      </c>
      <c r="M24" s="78">
        <v>2</v>
      </c>
      <c r="N24" s="54"/>
    </row>
    <row r="25" spans="1:19" s="53" customFormat="1" ht="40.5" customHeight="1" x14ac:dyDescent="0.3">
      <c r="A25" s="47">
        <v>11</v>
      </c>
      <c r="B25" s="48" t="str">
        <f>VLOOKUP(A25,'1. RENCANA SKP JPT (M.I)'!$A$17:$G$105,2,0)</f>
        <v>K</v>
      </c>
      <c r="C25" s="58" t="str">
        <f>VLOOKUP(A25,'1. RENCANA SKP JPT (M.I)'!$A$17:$G$105,4,0)</f>
        <v>K</v>
      </c>
      <c r="D25" s="94">
        <f>VLOOKUP(A25,'1. RENCANA SKP JPT (M.I)'!$A$17:$H$30,6,0)</f>
        <v>11</v>
      </c>
      <c r="E25" s="95">
        <f>VLOOKUP(A25,'1. RENCANA SKP JPT (M.I)'!$A$17:$H$30,7,0)</f>
        <v>12</v>
      </c>
      <c r="F25" s="49">
        <v>15.2</v>
      </c>
      <c r="G25" s="47" t="s">
        <v>84</v>
      </c>
      <c r="H25" s="96">
        <f t="shared" si="1"/>
        <v>0</v>
      </c>
      <c r="I25" s="96">
        <f t="shared" si="2"/>
        <v>1.2666666666666666</v>
      </c>
      <c r="J25" s="50">
        <f t="shared" si="3"/>
        <v>1.1000000000000001</v>
      </c>
      <c r="K25" s="51" t="str">
        <f t="shared" si="4"/>
        <v>Sangat Baik</v>
      </c>
      <c r="L25" s="76">
        <f t="shared" si="0"/>
        <v>120.00000000000001</v>
      </c>
      <c r="M25" s="78">
        <v>2</v>
      </c>
      <c r="N25" s="54"/>
    </row>
    <row r="26" spans="1:19" s="53" customFormat="1" ht="40.5" customHeight="1" x14ac:dyDescent="0.3">
      <c r="A26" s="47">
        <v>12</v>
      </c>
      <c r="B26" s="48" t="str">
        <f>VLOOKUP(A26,'1. RENCANA SKP JPT (M.I)'!$A$17:$G$105,2,0)</f>
        <v>L</v>
      </c>
      <c r="C26" s="58" t="str">
        <f>VLOOKUP(A26,'1. RENCANA SKP JPT (M.I)'!$A$17:$G$105,4,0)</f>
        <v>L</v>
      </c>
      <c r="D26" s="94">
        <f>VLOOKUP(A26,'1. RENCANA SKP JPT (M.I)'!$A$17:$H$30,6,0)</f>
        <v>12</v>
      </c>
      <c r="E26" s="95">
        <f>VLOOKUP(A26,'1. RENCANA SKP JPT (M.I)'!$A$17:$H$30,7,0)</f>
        <v>13</v>
      </c>
      <c r="F26" s="49">
        <v>16.2</v>
      </c>
      <c r="G26" s="47" t="s">
        <v>84</v>
      </c>
      <c r="H26" s="96">
        <f t="shared" si="1"/>
        <v>0</v>
      </c>
      <c r="I26" s="96">
        <f t="shared" si="2"/>
        <v>1.2461538461538462</v>
      </c>
      <c r="J26" s="50">
        <f t="shared" si="3"/>
        <v>1.1000000000000001</v>
      </c>
      <c r="K26" s="51" t="str">
        <f t="shared" si="4"/>
        <v>Sangat Baik</v>
      </c>
      <c r="L26" s="76">
        <f t="shared" si="0"/>
        <v>120.00000000000001</v>
      </c>
      <c r="M26" s="78">
        <v>2</v>
      </c>
      <c r="N26" s="54"/>
    </row>
    <row r="27" spans="1:19" s="53" customFormat="1" ht="40.5" customHeight="1" x14ac:dyDescent="0.3">
      <c r="A27" s="47">
        <v>13</v>
      </c>
      <c r="B27" s="48" t="str">
        <f>VLOOKUP(A27,'1. RENCANA SKP JPT (M.I)'!$A$17:$G$105,2,0)</f>
        <v>M</v>
      </c>
      <c r="C27" s="58" t="str">
        <f>VLOOKUP(A27,'1. RENCANA SKP JPT (M.I)'!$A$17:$G$105,4,0)</f>
        <v>M</v>
      </c>
      <c r="D27" s="94">
        <f>VLOOKUP(A27,'1. RENCANA SKP JPT (M.I)'!$A$17:$H$30,6,0)</f>
        <v>13</v>
      </c>
      <c r="E27" s="95">
        <f>VLOOKUP(A27,'1. RENCANA SKP JPT (M.I)'!$A$17:$H$30,7,0)</f>
        <v>14</v>
      </c>
      <c r="F27" s="49">
        <v>17.2</v>
      </c>
      <c r="G27" s="47" t="s">
        <v>84</v>
      </c>
      <c r="H27" s="96">
        <f t="shared" si="1"/>
        <v>0</v>
      </c>
      <c r="I27" s="96">
        <f t="shared" si="2"/>
        <v>1.2285714285714284</v>
      </c>
      <c r="J27" s="50">
        <f t="shared" si="3"/>
        <v>1.1000000000000001</v>
      </c>
      <c r="K27" s="51" t="str">
        <f t="shared" si="4"/>
        <v>Sangat Baik</v>
      </c>
      <c r="L27" s="76">
        <f t="shared" si="0"/>
        <v>120.00000000000001</v>
      </c>
      <c r="M27" s="78">
        <v>2</v>
      </c>
      <c r="N27" s="55"/>
    </row>
    <row r="28" spans="1:19" s="45" customFormat="1" ht="15" customHeight="1" x14ac:dyDescent="0.3">
      <c r="A28" s="194" t="s">
        <v>55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6"/>
      <c r="Q28" s="73"/>
    </row>
    <row r="29" spans="1:19" s="46" customFormat="1" ht="15" customHeight="1" x14ac:dyDescent="0.3">
      <c r="A29" s="173" t="s">
        <v>74</v>
      </c>
      <c r="B29" s="173" t="s">
        <v>75</v>
      </c>
      <c r="C29" s="173" t="s">
        <v>76</v>
      </c>
      <c r="D29" s="175" t="s">
        <v>77</v>
      </c>
      <c r="E29" s="176"/>
      <c r="F29" s="177" t="s">
        <v>78</v>
      </c>
      <c r="G29" s="177" t="s">
        <v>79</v>
      </c>
      <c r="H29" s="179" t="s">
        <v>125</v>
      </c>
      <c r="I29" s="169" t="s">
        <v>126</v>
      </c>
      <c r="J29" s="169" t="s">
        <v>80</v>
      </c>
      <c r="K29" s="169" t="s">
        <v>81</v>
      </c>
      <c r="L29" s="169" t="s">
        <v>86</v>
      </c>
      <c r="M29" s="169" t="s">
        <v>82</v>
      </c>
      <c r="N29" s="169" t="s">
        <v>83</v>
      </c>
    </row>
    <row r="30" spans="1:19" s="46" customFormat="1" ht="30" customHeight="1" x14ac:dyDescent="0.3">
      <c r="A30" s="174"/>
      <c r="B30" s="174"/>
      <c r="C30" s="174"/>
      <c r="D30" s="97" t="s">
        <v>121</v>
      </c>
      <c r="E30" s="83" t="s">
        <v>122</v>
      </c>
      <c r="F30" s="178"/>
      <c r="G30" s="178"/>
      <c r="H30" s="180"/>
      <c r="I30" s="170"/>
      <c r="J30" s="170"/>
      <c r="K30" s="170"/>
      <c r="L30" s="170"/>
      <c r="M30" s="170"/>
      <c r="N30" s="170"/>
    </row>
    <row r="31" spans="1:19" s="63" customFormat="1" x14ac:dyDescent="0.3">
      <c r="A31" s="57">
        <v>1</v>
      </c>
      <c r="B31" s="58" t="str">
        <f>VLOOKUP(A31,'1. RENCANA SKP JPT (M.I)'!$A$32:$H$39,2,0)</f>
        <v>a1</v>
      </c>
      <c r="C31" s="59" t="str">
        <f>VLOOKUP(A31,'1. RENCANA SKP JPT (M.I)'!$A$32:$H$39,4,0)</f>
        <v>b1</v>
      </c>
      <c r="D31" s="59">
        <f>VLOOKUP(A31,'1. RENCANA SKP JPT (M.I)'!$A$32:$H$39,6,0)</f>
        <v>3</v>
      </c>
      <c r="E31" s="57">
        <f>VLOOKUP(A31,'1. RENCANA SKP JPT (M.I)'!$A$32:$H$39,7,0)</f>
        <v>10</v>
      </c>
      <c r="F31" s="57">
        <v>20</v>
      </c>
      <c r="G31" s="60" t="s">
        <v>84</v>
      </c>
      <c r="H31" s="98">
        <f t="shared" ref="H31:H38" si="5">IF(COUNT(D31:E31)&gt;1,0,IF(G31="Normal",F31/E31,(1+(1-(F31/E31)))))</f>
        <v>0</v>
      </c>
      <c r="I31" s="98">
        <f t="shared" ref="I31:I38" si="6">IF(COUNT(D31:E31)&lt;2,0,IF(COUNT(D31:E31)=2,IF(G31="Normal",(IF(F31&gt;E31,F31/E31*100%,IF(F31&lt;D31,F31/D31*100%,IF(AND(F31&gt;=D31,F31&lt;=E31),100%,"-")))),IF(G31="Khusus",IF(F31&gt;E31,(1+(1-(F31/E31)))*100%,IF(F31&lt;D31,(1+(1-(F31/D31)))*100%,IF(AND(F31&gt;=D31,F31&lt;=E31),100%,"-")))))))</f>
        <v>2</v>
      </c>
      <c r="J31" s="50">
        <f t="shared" ref="J31:J38" si="7">IF(COUNT(D31:E31)=1,ROUND(IF(H31&gt;110%,110%,IF(H31&lt;=0,0,H31)),2),ROUND(IF(I31&gt;110%,110%,IF(I31&lt;=0,0,I31)),2))</f>
        <v>1.1000000000000001</v>
      </c>
      <c r="K31" s="57" t="str">
        <f>IF(J31&lt;=59%,"Sangat Kurang",IF(AND(J31&lt;=79%,J31&gt;=60%),"Kurang",IF(AND(J31&lt;=99%,J31&gt;=80%),"Cukup",IF(J31=100%,"Baik",IF(J31&gt;=101%,"Sangat Baik")))))</f>
        <v>Sangat Baik</v>
      </c>
      <c r="L31" s="51">
        <v>1</v>
      </c>
      <c r="M31" s="61">
        <f t="shared" ref="M31:M38" si="8">IF(K31="Sangat Baik",IF((110+(((120-110)/(110-101))*((J31*100)-101)))&lt;=120,110+(((120-110)/(110-101))*((J31*100)-101)),120),IF(K31="Baik",109,IF(K31="Cukup",70+(((89-70)/(99-80))*((J31*100)-80)),IF(K31="Kurang",50+(((69-50)/(79-60))*((J31*100)-60)),IF(K31="Sangat Kurang",J31/59%*49)))))</f>
        <v>120.00000000000001</v>
      </c>
      <c r="N31" s="62">
        <f t="shared" ref="N31:N38" si="9">IF(K31="Sangat Baik",((100/100)*(L31/100)*M31),IF(K31="Baik",((80/100)*(L31/100)*M31),IF(K31="Cukup",((60/100)*(L31/100)*M31),IF(K31="Kurang",((40/100)*(L31/100)*M31),IF(K31="Sangat Kurang",((20/100)*(L31/100)*M31))))))</f>
        <v>1.2000000000000002</v>
      </c>
    </row>
    <row r="32" spans="1:19" s="63" customFormat="1" x14ac:dyDescent="0.3">
      <c r="A32" s="57">
        <v>2</v>
      </c>
      <c r="B32" s="58" t="str">
        <f>VLOOKUP(A32,'1. RENCANA SKP JPT (M.I)'!$A$32:$H$39,2,0)</f>
        <v>a2</v>
      </c>
      <c r="C32" s="59" t="str">
        <f>VLOOKUP(A32,'1. RENCANA SKP JPT (M.I)'!$A$32:$H$39,4,0)</f>
        <v>b2</v>
      </c>
      <c r="D32" s="59">
        <f>VLOOKUP(A32,'1. RENCANA SKP JPT (M.I)'!$A$32:$H$39,6,0)</f>
        <v>2</v>
      </c>
      <c r="E32" s="57">
        <f>VLOOKUP(A32,'1. RENCANA SKP JPT (M.I)'!$A$32:$H$39,7,0)</f>
        <v>3</v>
      </c>
      <c r="F32" s="57">
        <v>1</v>
      </c>
      <c r="G32" s="60" t="s">
        <v>84</v>
      </c>
      <c r="H32" s="98">
        <f t="shared" si="5"/>
        <v>0</v>
      </c>
      <c r="I32" s="98">
        <f t="shared" si="6"/>
        <v>0.5</v>
      </c>
      <c r="J32" s="50">
        <f t="shared" si="7"/>
        <v>0.5</v>
      </c>
      <c r="K32" s="57" t="str">
        <f t="shared" ref="K32:K38" si="10">IF(J32&lt;=59%,"Sangat Kurang",IF(AND(J32&lt;=79%,J32&gt;=60%),"Kurang",IF(AND(J32&lt;=99%,J32&gt;=80%),"Cukup",IF(J32=100%,"Baik",IF(J32&gt;=101%,"Sangat Baik")))))</f>
        <v>Sangat Kurang</v>
      </c>
      <c r="L32" s="51">
        <v>2</v>
      </c>
      <c r="M32" s="61">
        <f t="shared" si="8"/>
        <v>41.525423728813564</v>
      </c>
      <c r="N32" s="62">
        <f t="shared" si="9"/>
        <v>0.16610169491525426</v>
      </c>
    </row>
    <row r="33" spans="1:14" s="63" customFormat="1" x14ac:dyDescent="0.3">
      <c r="A33" s="57">
        <v>3</v>
      </c>
      <c r="B33" s="58" t="str">
        <f>VLOOKUP(A33,'1. RENCANA SKP JPT (M.I)'!$A$32:$H$39,2,0)</f>
        <v>a3</v>
      </c>
      <c r="C33" s="59" t="str">
        <f>VLOOKUP(A33,'1. RENCANA SKP JPT (M.I)'!$A$32:$H$39,4,0)</f>
        <v>b3</v>
      </c>
      <c r="D33" s="59">
        <f>VLOOKUP(A33,'1. RENCANA SKP JPT (M.I)'!$A$32:$H$39,6,0)</f>
        <v>3</v>
      </c>
      <c r="E33" s="57">
        <f>VLOOKUP(A33,'1. RENCANA SKP JPT (M.I)'!$A$32:$H$39,7,0)</f>
        <v>4</v>
      </c>
      <c r="F33" s="57">
        <v>6</v>
      </c>
      <c r="G33" s="60" t="s">
        <v>85</v>
      </c>
      <c r="H33" s="98">
        <f t="shared" si="5"/>
        <v>0</v>
      </c>
      <c r="I33" s="98">
        <f t="shared" si="6"/>
        <v>0.5</v>
      </c>
      <c r="J33" s="50">
        <f t="shared" si="7"/>
        <v>0.5</v>
      </c>
      <c r="K33" s="57" t="str">
        <f t="shared" si="10"/>
        <v>Sangat Kurang</v>
      </c>
      <c r="L33" s="51">
        <v>1</v>
      </c>
      <c r="M33" s="61">
        <f t="shared" si="8"/>
        <v>41.525423728813564</v>
      </c>
      <c r="N33" s="62">
        <f t="shared" si="9"/>
        <v>8.3050847457627128E-2</v>
      </c>
    </row>
    <row r="34" spans="1:14" s="63" customFormat="1" x14ac:dyDescent="0.3">
      <c r="A34" s="57">
        <v>4</v>
      </c>
      <c r="B34" s="58" t="str">
        <f>VLOOKUP(A34,'1. RENCANA SKP JPT (M.I)'!$A$32:$H$39,2,0)</f>
        <v>a4</v>
      </c>
      <c r="C34" s="59" t="str">
        <f>VLOOKUP(A34,'1. RENCANA SKP JPT (M.I)'!$A$32:$H$39,4,0)</f>
        <v>b4</v>
      </c>
      <c r="D34" s="59">
        <f>VLOOKUP(A34,'1. RENCANA SKP JPT (M.I)'!$A$32:$H$39,6,0)</f>
        <v>4</v>
      </c>
      <c r="E34" s="57">
        <f>VLOOKUP(A34,'1. RENCANA SKP JPT (M.I)'!$A$32:$H$39,7,0)</f>
        <v>5</v>
      </c>
      <c r="F34" s="57">
        <v>3</v>
      </c>
      <c r="G34" s="60" t="s">
        <v>84</v>
      </c>
      <c r="H34" s="98">
        <f t="shared" si="5"/>
        <v>0</v>
      </c>
      <c r="I34" s="98">
        <f t="shared" si="6"/>
        <v>0.75</v>
      </c>
      <c r="J34" s="50">
        <f t="shared" si="7"/>
        <v>0.75</v>
      </c>
      <c r="K34" s="57" t="str">
        <f t="shared" si="10"/>
        <v>Kurang</v>
      </c>
      <c r="L34" s="51">
        <v>2</v>
      </c>
      <c r="M34" s="61">
        <f t="shared" si="8"/>
        <v>65</v>
      </c>
      <c r="N34" s="62">
        <f t="shared" si="9"/>
        <v>0.52</v>
      </c>
    </row>
    <row r="35" spans="1:14" s="63" customFormat="1" x14ac:dyDescent="0.3">
      <c r="A35" s="57">
        <v>5</v>
      </c>
      <c r="B35" s="58" t="str">
        <f>VLOOKUP(A35,'1. RENCANA SKP JPT (M.I)'!$A$32:$H$39,2,0)</f>
        <v>a5</v>
      </c>
      <c r="C35" s="59" t="str">
        <f>VLOOKUP(A35,'1. RENCANA SKP JPT (M.I)'!$A$32:$H$39,4,0)</f>
        <v>b5</v>
      </c>
      <c r="D35" s="59">
        <f>VLOOKUP(A35,'1. RENCANA SKP JPT (M.I)'!$A$32:$H$39,6,0)</f>
        <v>5</v>
      </c>
      <c r="E35" s="57">
        <f>VLOOKUP(A35,'1. RENCANA SKP JPT (M.I)'!$A$32:$H$39,7,0)</f>
        <v>6</v>
      </c>
      <c r="F35" s="57">
        <v>5</v>
      </c>
      <c r="G35" s="60" t="s">
        <v>85</v>
      </c>
      <c r="H35" s="98">
        <f t="shared" si="5"/>
        <v>0</v>
      </c>
      <c r="I35" s="98">
        <f t="shared" si="6"/>
        <v>1</v>
      </c>
      <c r="J35" s="50">
        <f t="shared" si="7"/>
        <v>1</v>
      </c>
      <c r="K35" s="57" t="str">
        <f t="shared" si="10"/>
        <v>Baik</v>
      </c>
      <c r="L35" s="51">
        <v>1</v>
      </c>
      <c r="M35" s="61">
        <f t="shared" si="8"/>
        <v>109</v>
      </c>
      <c r="N35" s="62">
        <f t="shared" si="9"/>
        <v>0.872</v>
      </c>
    </row>
    <row r="36" spans="1:14" s="63" customFormat="1" x14ac:dyDescent="0.3">
      <c r="A36" s="57">
        <v>6</v>
      </c>
      <c r="B36" s="58" t="str">
        <f>VLOOKUP(A36,'1. RENCANA SKP JPT (M.I)'!$A$32:$H$39,2,0)</f>
        <v>a6</v>
      </c>
      <c r="C36" s="59" t="str">
        <f>VLOOKUP(A36,'1. RENCANA SKP JPT (M.I)'!$A$32:$H$39,4,0)</f>
        <v>b6</v>
      </c>
      <c r="D36" s="59">
        <f>VLOOKUP(A36,'1. RENCANA SKP JPT (M.I)'!$A$32:$H$39,6,0)</f>
        <v>6</v>
      </c>
      <c r="E36" s="57">
        <f>VLOOKUP(A36,'1. RENCANA SKP JPT (M.I)'!$A$32:$H$39,7,0)</f>
        <v>7</v>
      </c>
      <c r="F36" s="57">
        <v>5</v>
      </c>
      <c r="G36" s="60" t="s">
        <v>84</v>
      </c>
      <c r="H36" s="98">
        <f t="shared" si="5"/>
        <v>0</v>
      </c>
      <c r="I36" s="98">
        <f t="shared" si="6"/>
        <v>0.83333333333333337</v>
      </c>
      <c r="J36" s="50">
        <f t="shared" si="7"/>
        <v>0.83</v>
      </c>
      <c r="K36" s="57" t="str">
        <f t="shared" si="10"/>
        <v>Cukup</v>
      </c>
      <c r="L36" s="51">
        <v>2</v>
      </c>
      <c r="M36" s="61">
        <f t="shared" si="8"/>
        <v>73</v>
      </c>
      <c r="N36" s="62">
        <f t="shared" si="9"/>
        <v>0.876</v>
      </c>
    </row>
    <row r="37" spans="1:14" s="63" customFormat="1" x14ac:dyDescent="0.3">
      <c r="A37" s="57">
        <v>7</v>
      </c>
      <c r="B37" s="58" t="str">
        <f>VLOOKUP(A37,'1. RENCANA SKP JPT (M.I)'!$A$32:$H$39,2,0)</f>
        <v>a7</v>
      </c>
      <c r="C37" s="59" t="str">
        <f>VLOOKUP(A37,'1. RENCANA SKP JPT (M.I)'!$A$32:$H$39,4,0)</f>
        <v>b7</v>
      </c>
      <c r="D37" s="59">
        <f>VLOOKUP(A37,'1. RENCANA SKP JPT (M.I)'!$A$32:$H$39,6,0)</f>
        <v>7</v>
      </c>
      <c r="E37" s="57">
        <f>VLOOKUP(A37,'1. RENCANA SKP JPT (M.I)'!$A$32:$H$39,7,0)</f>
        <v>8</v>
      </c>
      <c r="F37" s="57">
        <v>6</v>
      </c>
      <c r="G37" s="60" t="s">
        <v>84</v>
      </c>
      <c r="H37" s="98">
        <f t="shared" si="5"/>
        <v>0</v>
      </c>
      <c r="I37" s="98">
        <f t="shared" si="6"/>
        <v>0.8571428571428571</v>
      </c>
      <c r="J37" s="50">
        <f t="shared" si="7"/>
        <v>0.86</v>
      </c>
      <c r="K37" s="57" t="str">
        <f t="shared" si="10"/>
        <v>Cukup</v>
      </c>
      <c r="L37" s="51">
        <v>4</v>
      </c>
      <c r="M37" s="61">
        <f t="shared" si="8"/>
        <v>76</v>
      </c>
      <c r="N37" s="62">
        <f t="shared" si="9"/>
        <v>1.8240000000000001</v>
      </c>
    </row>
    <row r="38" spans="1:14" s="63" customFormat="1" x14ac:dyDescent="0.3">
      <c r="A38" s="57">
        <v>8</v>
      </c>
      <c r="B38" s="58" t="str">
        <f>VLOOKUP(A38,'1. RENCANA SKP JPT (M.I)'!$A$32:$H$39,2,0)</f>
        <v>a8</v>
      </c>
      <c r="C38" s="59" t="str">
        <f>VLOOKUP(A38,'1. RENCANA SKP JPT (M.I)'!$A$32:$H$39,4,0)</f>
        <v>b8</v>
      </c>
      <c r="D38" s="59">
        <f>VLOOKUP(A38,'1. RENCANA SKP JPT (M.I)'!$A$32:$H$39,6,0)</f>
        <v>2</v>
      </c>
      <c r="E38" s="57">
        <f>VLOOKUP(A38,'1. RENCANA SKP JPT (M.I)'!$A$32:$H$39,7,0)</f>
        <v>8</v>
      </c>
      <c r="F38" s="57">
        <v>7</v>
      </c>
      <c r="G38" s="60" t="s">
        <v>84</v>
      </c>
      <c r="H38" s="98">
        <f t="shared" si="5"/>
        <v>0</v>
      </c>
      <c r="I38" s="98">
        <f t="shared" si="6"/>
        <v>1</v>
      </c>
      <c r="J38" s="50">
        <f t="shared" si="7"/>
        <v>1</v>
      </c>
      <c r="K38" s="57" t="str">
        <f t="shared" si="10"/>
        <v>Baik</v>
      </c>
      <c r="L38" s="51">
        <v>2</v>
      </c>
      <c r="M38" s="61">
        <f t="shared" si="8"/>
        <v>109</v>
      </c>
      <c r="N38" s="62">
        <f t="shared" si="9"/>
        <v>1.744</v>
      </c>
    </row>
    <row r="39" spans="1:14" s="63" customFormat="1" ht="15" customHeight="1" x14ac:dyDescent="0.3">
      <c r="A39" s="197" t="s">
        <v>87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9"/>
      <c r="N39" s="64">
        <f>IF(SUM(N31:N38)&gt;=10,10,SUM(N31:N38))</f>
        <v>7.2851525423728809</v>
      </c>
    </row>
    <row r="40" spans="1:14" s="63" customFormat="1" ht="15" customHeight="1" x14ac:dyDescent="0.3">
      <c r="A40" s="191" t="s">
        <v>88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3"/>
      <c r="N40" s="64">
        <f>N15+N39</f>
        <v>118.28515254237291</v>
      </c>
    </row>
    <row r="41" spans="1:14" s="63" customFormat="1" ht="15" customHeight="1" x14ac:dyDescent="0.3">
      <c r="A41" s="34"/>
      <c r="B41" s="53"/>
      <c r="C41" s="34"/>
      <c r="D41" s="34"/>
      <c r="E41" s="34"/>
      <c r="F41" s="34"/>
      <c r="G41" s="34"/>
      <c r="H41" s="65"/>
      <c r="I41" s="65"/>
      <c r="J41" s="66"/>
      <c r="K41" s="34"/>
      <c r="M41" s="67"/>
      <c r="N41" s="68"/>
    </row>
    <row r="42" spans="1:14" s="63" customFormat="1" ht="15" customHeight="1" x14ac:dyDescent="0.3">
      <c r="A42" s="34"/>
      <c r="B42" s="53"/>
      <c r="C42" s="34"/>
      <c r="D42" s="34"/>
      <c r="E42" s="34"/>
      <c r="F42" s="34"/>
      <c r="G42" s="34"/>
      <c r="H42" s="65"/>
      <c r="I42" s="65"/>
      <c r="J42" s="66"/>
      <c r="K42" s="34"/>
      <c r="M42" s="67"/>
      <c r="N42" s="68"/>
    </row>
    <row r="43" spans="1:14" x14ac:dyDescent="0.3">
      <c r="M43" s="69" t="s">
        <v>89</v>
      </c>
    </row>
    <row r="48" spans="1:14" x14ac:dyDescent="0.3">
      <c r="M48" s="69" t="s">
        <v>90</v>
      </c>
    </row>
  </sheetData>
  <mergeCells count="43">
    <mergeCell ref="K11:L11"/>
    <mergeCell ref="B12:N12"/>
    <mergeCell ref="A40:M40"/>
    <mergeCell ref="A28:N28"/>
    <mergeCell ref="A39:M39"/>
    <mergeCell ref="A13:A14"/>
    <mergeCell ref="B13:B14"/>
    <mergeCell ref="C13:C14"/>
    <mergeCell ref="D13:E13"/>
    <mergeCell ref="F13:F14"/>
    <mergeCell ref="G13:G14"/>
    <mergeCell ref="J13:J14"/>
    <mergeCell ref="K13:K14"/>
    <mergeCell ref="L13:L14"/>
    <mergeCell ref="M13:M14"/>
    <mergeCell ref="N13:N14"/>
    <mergeCell ref="A8:B8"/>
    <mergeCell ref="K8:L8"/>
    <mergeCell ref="A9:B9"/>
    <mergeCell ref="K9:L9"/>
    <mergeCell ref="A10:B10"/>
    <mergeCell ref="K10:L10"/>
    <mergeCell ref="A3:N3"/>
    <mergeCell ref="A5:J5"/>
    <mergeCell ref="A6:B6"/>
    <mergeCell ref="K6:L6"/>
    <mergeCell ref="A7:B7"/>
    <mergeCell ref="K7:L7"/>
    <mergeCell ref="H13:H14"/>
    <mergeCell ref="I13:I14"/>
    <mergeCell ref="A29:A30"/>
    <mergeCell ref="B29:B30"/>
    <mergeCell ref="C29:C30"/>
    <mergeCell ref="D29:E29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</mergeCells>
  <conditionalFormatting sqref="H15:I27">
    <cfRule type="cellIs" dxfId="1" priority="2" operator="equal">
      <formula>0</formula>
    </cfRule>
  </conditionalFormatting>
  <conditionalFormatting sqref="H31:I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1"/>
  <sheetViews>
    <sheetView topLeftCell="A3" workbookViewId="0">
      <selection activeCell="C6" sqref="C6"/>
    </sheetView>
  </sheetViews>
  <sheetFormatPr defaultRowHeight="14.4" x14ac:dyDescent="0.3"/>
  <cols>
    <col min="2" max="2" width="15.88671875" customWidth="1"/>
    <col min="3" max="3" width="38.109375" customWidth="1"/>
    <col min="4" max="4" width="15.88671875" customWidth="1"/>
    <col min="5" max="5" width="38.6640625" customWidth="1"/>
  </cols>
  <sheetData>
    <row r="1" spans="2:9" ht="21" x14ac:dyDescent="0.4">
      <c r="B1" s="203" t="s">
        <v>91</v>
      </c>
      <c r="C1" s="203"/>
      <c r="D1" s="203"/>
      <c r="E1" s="203"/>
    </row>
    <row r="3" spans="2:9" x14ac:dyDescent="0.3">
      <c r="B3" s="204" t="s">
        <v>92</v>
      </c>
      <c r="C3" s="204"/>
      <c r="D3" s="204" t="s">
        <v>93</v>
      </c>
      <c r="E3" s="204"/>
      <c r="I3" s="70">
        <f>D13</f>
        <v>80</v>
      </c>
    </row>
    <row r="4" spans="2:9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9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9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9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9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9" ht="29.25" customHeight="1" x14ac:dyDescent="0.3">
      <c r="B9" s="72" t="s">
        <v>98</v>
      </c>
      <c r="C9" s="205"/>
      <c r="D9" s="205"/>
      <c r="E9" s="205"/>
    </row>
    <row r="10" spans="2:9" x14ac:dyDescent="0.3">
      <c r="B10" s="204" t="s">
        <v>99</v>
      </c>
      <c r="C10" s="204"/>
      <c r="D10" s="104" t="s">
        <v>100</v>
      </c>
      <c r="E10" s="104" t="s">
        <v>129</v>
      </c>
    </row>
    <row r="11" spans="2:9" x14ac:dyDescent="0.3">
      <c r="B11" s="200" t="s">
        <v>128</v>
      </c>
      <c r="C11" s="200"/>
      <c r="D11" s="105">
        <v>90</v>
      </c>
      <c r="E11" s="105" t="str">
        <f t="shared" ref="E11:E18" si="0">IF(D11&lt;=50,"(Buruk)",IF(D11&lt;=60,"(Sedang)",IF(D11&lt;=75,"(Cukup)",IF(D11&lt;=90.99,"(Baik)","(Sangat Baik)"))))</f>
        <v>(Baik)</v>
      </c>
    </row>
    <row r="12" spans="2:9" ht="15" thickBot="1" x14ac:dyDescent="0.35">
      <c r="B12" s="200" t="s">
        <v>102</v>
      </c>
      <c r="C12" s="200"/>
      <c r="D12" s="105">
        <f>SUM(D13:D18)/6</f>
        <v>89.166666666666671</v>
      </c>
      <c r="E12" s="105" t="str">
        <f t="shared" si="0"/>
        <v>(Baik)</v>
      </c>
    </row>
    <row r="13" spans="2:9" ht="16.5" customHeight="1" thickBot="1" x14ac:dyDescent="0.35">
      <c r="B13" s="201" t="s">
        <v>130</v>
      </c>
      <c r="C13" s="202"/>
      <c r="D13" s="105">
        <v>80</v>
      </c>
      <c r="E13" s="105" t="str">
        <f t="shared" si="0"/>
        <v>(Baik)</v>
      </c>
    </row>
    <row r="14" spans="2:9" ht="16.2" thickBot="1" x14ac:dyDescent="0.35">
      <c r="B14" s="201" t="s">
        <v>136</v>
      </c>
      <c r="C14" s="202"/>
      <c r="D14" s="103">
        <v>86</v>
      </c>
      <c r="E14" s="105" t="str">
        <f t="shared" si="0"/>
        <v>(Baik)</v>
      </c>
    </row>
    <row r="15" spans="2:9" ht="16.2" thickBot="1" x14ac:dyDescent="0.35">
      <c r="B15" s="201" t="s">
        <v>132</v>
      </c>
      <c r="C15" s="202"/>
      <c r="D15" s="105">
        <v>99</v>
      </c>
      <c r="E15" s="105" t="str">
        <f t="shared" si="0"/>
        <v>(Sangat Baik)</v>
      </c>
    </row>
    <row r="16" spans="2:9" ht="16.2" thickBot="1" x14ac:dyDescent="0.35">
      <c r="B16" s="201" t="s">
        <v>137</v>
      </c>
      <c r="C16" s="208"/>
      <c r="D16" s="105">
        <v>99</v>
      </c>
      <c r="E16" s="105" t="str">
        <f t="shared" si="0"/>
        <v>(Sangat Baik)</v>
      </c>
    </row>
    <row r="17" spans="2:5" ht="16.2" thickBot="1" x14ac:dyDescent="0.35">
      <c r="B17" s="201" t="s">
        <v>138</v>
      </c>
      <c r="C17" s="202"/>
      <c r="D17" s="105">
        <v>91</v>
      </c>
      <c r="E17" s="105" t="str">
        <f t="shared" si="0"/>
        <v>(Sangat Baik)</v>
      </c>
    </row>
    <row r="18" spans="2:5" ht="16.5" customHeight="1" thickBot="1" x14ac:dyDescent="0.35">
      <c r="B18" s="201" t="s">
        <v>139</v>
      </c>
      <c r="C18" s="202"/>
      <c r="D18" s="105">
        <v>80</v>
      </c>
      <c r="E18" s="105" t="str">
        <f t="shared" si="0"/>
        <v>(Baik)</v>
      </c>
    </row>
    <row r="19" spans="2:5" x14ac:dyDescent="0.3">
      <c r="B19" s="210" t="s">
        <v>140</v>
      </c>
      <c r="C19" s="211"/>
      <c r="D19" s="206">
        <f>D11*(0.6)+D12*(0.4)</f>
        <v>89.666666666666671</v>
      </c>
      <c r="E19" s="207"/>
    </row>
    <row r="26" spans="2:5" x14ac:dyDescent="0.3">
      <c r="D26" s="209" t="s">
        <v>103</v>
      </c>
      <c r="E26" s="209"/>
    </row>
    <row r="27" spans="2:5" x14ac:dyDescent="0.3">
      <c r="B27" s="209" t="s">
        <v>92</v>
      </c>
      <c r="C27" s="209"/>
      <c r="D27" s="209" t="s">
        <v>93</v>
      </c>
      <c r="E27" s="209"/>
    </row>
    <row r="29" spans="2:5" x14ac:dyDescent="0.3">
      <c r="D29" s="209"/>
      <c r="E29" s="209"/>
    </row>
    <row r="30" spans="2:5" x14ac:dyDescent="0.3">
      <c r="B30" s="209" t="s">
        <v>104</v>
      </c>
      <c r="C30" s="209"/>
      <c r="D30" s="209" t="s">
        <v>104</v>
      </c>
      <c r="E30" s="209"/>
    </row>
    <row r="31" spans="2:5" x14ac:dyDescent="0.3">
      <c r="B31" s="209" t="s">
        <v>105</v>
      </c>
      <c r="C31" s="209"/>
      <c r="D31" s="209" t="s">
        <v>105</v>
      </c>
      <c r="E31" s="209"/>
    </row>
  </sheetData>
  <mergeCells count="23">
    <mergeCell ref="B14:C14"/>
    <mergeCell ref="B15:C15"/>
    <mergeCell ref="B17:C17"/>
    <mergeCell ref="B19:C19"/>
    <mergeCell ref="B18:C18"/>
    <mergeCell ref="D19:E19"/>
    <mergeCell ref="B16:C16"/>
    <mergeCell ref="B31:C31"/>
    <mergeCell ref="D31:E31"/>
    <mergeCell ref="D26:E26"/>
    <mergeCell ref="B27:C27"/>
    <mergeCell ref="D27:E27"/>
    <mergeCell ref="D29:E29"/>
    <mergeCell ref="B30:C30"/>
    <mergeCell ref="D30:E30"/>
    <mergeCell ref="B11:C11"/>
    <mergeCell ref="B12:C12"/>
    <mergeCell ref="B13:C13"/>
    <mergeCell ref="B1:E1"/>
    <mergeCell ref="B3:C3"/>
    <mergeCell ref="D3:E3"/>
    <mergeCell ref="C9:E9"/>
    <mergeCell ref="B10:C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8"/>
  <sheetViews>
    <sheetView workbookViewId="0">
      <selection activeCell="C4" sqref="C4"/>
    </sheetView>
  </sheetViews>
  <sheetFormatPr defaultRowHeight="14.4" x14ac:dyDescent="0.3"/>
  <cols>
    <col min="2" max="2" width="17.109375" customWidth="1"/>
    <col min="3" max="3" width="36.33203125" customWidth="1"/>
    <col min="4" max="4" width="14.109375" bestFit="1" customWidth="1"/>
    <col min="5" max="5" width="40.5546875" customWidth="1"/>
  </cols>
  <sheetData>
    <row r="1" spans="2:7" ht="21" x14ac:dyDescent="0.4">
      <c r="B1" s="203" t="s">
        <v>106</v>
      </c>
      <c r="C1" s="203"/>
      <c r="D1" s="203"/>
      <c r="E1" s="203"/>
    </row>
    <row r="3" spans="2:7" x14ac:dyDescent="0.3">
      <c r="B3" s="204" t="s">
        <v>92</v>
      </c>
      <c r="C3" s="204"/>
      <c r="D3" s="204" t="s">
        <v>93</v>
      </c>
      <c r="E3" s="204"/>
      <c r="G3" s="70">
        <f>D15</f>
        <v>106</v>
      </c>
    </row>
    <row r="4" spans="2:7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7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7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7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7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7" ht="29.25" customHeight="1" x14ac:dyDescent="0.3">
      <c r="B9" s="74" t="s">
        <v>98</v>
      </c>
      <c r="C9" s="205"/>
      <c r="D9" s="205"/>
      <c r="E9" s="205"/>
    </row>
    <row r="10" spans="2:7" x14ac:dyDescent="0.3">
      <c r="B10" s="204" t="s">
        <v>99</v>
      </c>
      <c r="C10" s="204"/>
      <c r="D10" s="104" t="s">
        <v>100</v>
      </c>
      <c r="E10" s="104" t="s">
        <v>129</v>
      </c>
    </row>
    <row r="11" spans="2:7" x14ac:dyDescent="0.3">
      <c r="B11" s="205" t="s">
        <v>101</v>
      </c>
      <c r="C11" s="205"/>
      <c r="D11" s="105">
        <f>'2. Penilaian SKP JPT'!N40</f>
        <v>118.28515254237291</v>
      </c>
      <c r="E11" s="105" t="str">
        <f>IF(D11&lt;50,"(Sangat Kurang)",IF(D11&lt;70,"(Kurang)",IF(D11&lt;90,"(Cukup)",IF(D11&lt;110.99,"(Baik)","(Sangat Baik)"))))</f>
        <v>(Sangat Baik)</v>
      </c>
    </row>
    <row r="12" spans="2:7" ht="15" thickBot="1" x14ac:dyDescent="0.35">
      <c r="B12" s="205" t="s">
        <v>102</v>
      </c>
      <c r="C12" s="205"/>
      <c r="D12" s="105">
        <f>SUM(D13:D17)/5</f>
        <v>104.4</v>
      </c>
      <c r="E12" s="105" t="str">
        <f t="shared" ref="E12:E17" si="0">IF(D12&lt;50,"(Sangat Kurang)",IF(D12&lt;70,"(Kurang)",IF(D12&lt;90,"(Cukup)",IF(D12&lt;110.99,"(Baik)","(Sangat Baik)"))))</f>
        <v>(Baik)</v>
      </c>
    </row>
    <row r="13" spans="2:7" ht="16.2" thickBot="1" x14ac:dyDescent="0.35">
      <c r="B13" s="201" t="s">
        <v>130</v>
      </c>
      <c r="C13" s="202"/>
      <c r="D13" s="105">
        <v>102</v>
      </c>
      <c r="E13" s="105" t="str">
        <f t="shared" si="0"/>
        <v>(Baik)</v>
      </c>
    </row>
    <row r="14" spans="2:7" ht="16.2" thickBot="1" x14ac:dyDescent="0.35">
      <c r="B14" s="201" t="s">
        <v>131</v>
      </c>
      <c r="C14" s="202"/>
      <c r="D14" s="103">
        <v>104</v>
      </c>
      <c r="E14" s="105" t="str">
        <f t="shared" si="0"/>
        <v>(Baik)</v>
      </c>
    </row>
    <row r="15" spans="2:7" ht="16.2" thickBot="1" x14ac:dyDescent="0.35">
      <c r="B15" s="201" t="s">
        <v>132</v>
      </c>
      <c r="C15" s="202"/>
      <c r="D15" s="105">
        <v>106</v>
      </c>
      <c r="E15" s="105" t="str">
        <f t="shared" si="0"/>
        <v>(Baik)</v>
      </c>
    </row>
    <row r="16" spans="2:7" ht="16.2" thickBot="1" x14ac:dyDescent="0.35">
      <c r="B16" s="201" t="s">
        <v>133</v>
      </c>
      <c r="C16" s="202"/>
      <c r="D16" s="105">
        <v>112</v>
      </c>
      <c r="E16" s="105" t="str">
        <f t="shared" si="0"/>
        <v>(Sangat Baik)</v>
      </c>
    </row>
    <row r="17" spans="2:6" ht="16.2" thickBot="1" x14ac:dyDescent="0.35">
      <c r="B17" s="201" t="s">
        <v>134</v>
      </c>
      <c r="C17" s="202"/>
      <c r="D17" s="105">
        <v>98</v>
      </c>
      <c r="E17" s="105" t="str">
        <f t="shared" si="0"/>
        <v>(Baik)</v>
      </c>
    </row>
    <row r="18" spans="2:6" x14ac:dyDescent="0.3">
      <c r="B18" s="102"/>
      <c r="C18" s="102"/>
      <c r="D18" s="213"/>
      <c r="E18" s="214"/>
    </row>
    <row r="19" spans="2:6" x14ac:dyDescent="0.3">
      <c r="B19" s="210" t="s">
        <v>135</v>
      </c>
      <c r="C19" s="211"/>
      <c r="D19" s="206">
        <f>D11*(0.7)+D12*(0.3)</f>
        <v>114.11960677966104</v>
      </c>
      <c r="E19" s="207"/>
    </row>
    <row r="20" spans="2:6" x14ac:dyDescent="0.3">
      <c r="B20" s="215" t="s">
        <v>108</v>
      </c>
      <c r="C20" s="216"/>
      <c r="D20" s="213">
        <v>0</v>
      </c>
      <c r="E20" s="214"/>
    </row>
    <row r="21" spans="2:6" x14ac:dyDescent="0.3">
      <c r="B21" s="204" t="s">
        <v>109</v>
      </c>
      <c r="C21" s="204"/>
      <c r="D21" s="212">
        <f>D19+D20</f>
        <v>114.11960677966104</v>
      </c>
      <c r="E21" s="212"/>
    </row>
    <row r="23" spans="2:6" x14ac:dyDescent="0.3">
      <c r="E23" s="209" t="s">
        <v>103</v>
      </c>
      <c r="F23" s="209"/>
    </row>
    <row r="24" spans="2:6" x14ac:dyDescent="0.3">
      <c r="C24" s="209" t="s">
        <v>93</v>
      </c>
      <c r="D24" s="209"/>
      <c r="E24" s="209" t="s">
        <v>6</v>
      </c>
      <c r="F24" s="209"/>
    </row>
    <row r="27" spans="2:6" x14ac:dyDescent="0.3">
      <c r="C27" s="209" t="s">
        <v>104</v>
      </c>
      <c r="D27" s="209"/>
      <c r="E27" s="209" t="s">
        <v>104</v>
      </c>
      <c r="F27" s="209"/>
    </row>
    <row r="28" spans="2:6" x14ac:dyDescent="0.3">
      <c r="C28" s="209" t="s">
        <v>105</v>
      </c>
      <c r="D28" s="209"/>
      <c r="E28" s="209" t="s">
        <v>105</v>
      </c>
      <c r="F28" s="209"/>
    </row>
  </sheetData>
  <mergeCells count="26">
    <mergeCell ref="C27:D27"/>
    <mergeCell ref="E27:F27"/>
    <mergeCell ref="C28:D28"/>
    <mergeCell ref="E28:F28"/>
    <mergeCell ref="B14:C14"/>
    <mergeCell ref="B15:C15"/>
    <mergeCell ref="E23:F23"/>
    <mergeCell ref="C24:D24"/>
    <mergeCell ref="E24:F24"/>
    <mergeCell ref="B16:C16"/>
    <mergeCell ref="B17:C17"/>
    <mergeCell ref="D18:E18"/>
    <mergeCell ref="B19:C19"/>
    <mergeCell ref="D19:E19"/>
    <mergeCell ref="B20:C20"/>
    <mergeCell ref="D20:E20"/>
    <mergeCell ref="B21:C21"/>
    <mergeCell ref="D21:E21"/>
    <mergeCell ref="B11:C11"/>
    <mergeCell ref="B12:C12"/>
    <mergeCell ref="B13:C13"/>
    <mergeCell ref="B1:E1"/>
    <mergeCell ref="B3:C3"/>
    <mergeCell ref="D3:E3"/>
    <mergeCell ref="C9:E9"/>
    <mergeCell ref="B10:C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4"/>
  <sheetViews>
    <sheetView tabSelected="1" workbookViewId="0">
      <selection activeCell="D23" sqref="D23:E23"/>
    </sheetView>
  </sheetViews>
  <sheetFormatPr defaultRowHeight="14.4" x14ac:dyDescent="0.3"/>
  <cols>
    <col min="2" max="2" width="26.109375" customWidth="1"/>
    <col min="3" max="3" width="36" customWidth="1"/>
    <col min="4" max="4" width="33.88671875" customWidth="1"/>
    <col min="5" max="5" width="32.109375" customWidth="1"/>
    <col min="6" max="7" width="17.88671875" bestFit="1" customWidth="1"/>
  </cols>
  <sheetData>
    <row r="1" spans="2:8" ht="25.8" x14ac:dyDescent="0.5">
      <c r="B1" s="217" t="s">
        <v>110</v>
      </c>
      <c r="C1" s="217"/>
      <c r="D1" s="217"/>
      <c r="E1" s="217"/>
    </row>
    <row r="3" spans="2:8" x14ac:dyDescent="0.3">
      <c r="B3" s="204" t="s">
        <v>5</v>
      </c>
      <c r="C3" s="204"/>
      <c r="D3" s="204" t="s">
        <v>6</v>
      </c>
      <c r="E3" s="204"/>
      <c r="G3" s="70">
        <f>'3. Penilaian Prestasi Kerja'!D19</f>
        <v>89.666666666666671</v>
      </c>
      <c r="H3" s="70" t="e">
        <f>VLOOKUP(G3,'3. Penilaian Prestasi Kerja'!$B$13:$E$13,3,0)</f>
        <v>#N/A</v>
      </c>
    </row>
    <row r="4" spans="2:8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8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8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8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8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8" ht="28.8" x14ac:dyDescent="0.3">
      <c r="B9" s="72" t="s">
        <v>111</v>
      </c>
      <c r="C9" s="71"/>
      <c r="D9" s="71"/>
      <c r="E9" s="71"/>
    </row>
    <row r="10" spans="2:8" ht="20.25" customHeight="1" x14ac:dyDescent="0.3">
      <c r="B10" s="218" t="s">
        <v>112</v>
      </c>
      <c r="C10" s="218"/>
      <c r="D10" s="218"/>
      <c r="E10" s="218"/>
    </row>
    <row r="11" spans="2:8" x14ac:dyDescent="0.3">
      <c r="B11" s="204" t="s">
        <v>113</v>
      </c>
      <c r="C11" s="204"/>
      <c r="D11" s="204" t="s">
        <v>107</v>
      </c>
      <c r="E11" s="204"/>
    </row>
    <row r="12" spans="2:8" x14ac:dyDescent="0.3">
      <c r="B12" s="205" t="s">
        <v>114</v>
      </c>
      <c r="C12" s="205"/>
      <c r="D12" s="219">
        <f>IF(G3&lt;=50,((G3/50)*49),IF(G3&lt;=60,(50+((19/9)*(G3-51))),IF(G3&lt;=75,(70+((19/14)*(G3-61))),IF(G3&lt;=90,(90+((19/14)*(G3-76))),IF(G3&lt;=100,(110+((10/8)*(G3-91))),120)))))</f>
        <v>108.54761904761905</v>
      </c>
      <c r="E12" s="219"/>
    </row>
    <row r="13" spans="2:8" x14ac:dyDescent="0.3">
      <c r="B13" s="205" t="s">
        <v>115</v>
      </c>
      <c r="C13" s="205"/>
      <c r="D13" s="219">
        <f>'4. Penilaian Kinerja'!D21:E21</f>
        <v>114.11960677966104</v>
      </c>
      <c r="E13" s="219"/>
    </row>
    <row r="14" spans="2:8" x14ac:dyDescent="0.3">
      <c r="B14" s="204" t="s">
        <v>116</v>
      </c>
      <c r="C14" s="204"/>
      <c r="D14" s="220">
        <f>D12*(0.5)+D13*(0.5)</f>
        <v>111.33361291364005</v>
      </c>
      <c r="E14" s="220"/>
      <c r="H14" s="75">
        <f>D14</f>
        <v>111.33361291364005</v>
      </c>
    </row>
    <row r="15" spans="2:8" x14ac:dyDescent="0.3">
      <c r="B15" s="221" t="s">
        <v>117</v>
      </c>
      <c r="C15" s="221"/>
      <c r="D15" s="204" t="str">
        <f>IF(H14&lt;=50,"(Sangat Kurang)",IF(H14&lt;=69,"(Kurang)",IF(H14&lt;=89,"(Cukup)",IF(H14&lt;=120,"(Baik)","(Sangat Baik)"))))</f>
        <v>(Baik)</v>
      </c>
      <c r="E15" s="204"/>
    </row>
    <row r="18" spans="2:5" x14ac:dyDescent="0.3">
      <c r="D18" s="209" t="s">
        <v>103</v>
      </c>
      <c r="E18" s="209"/>
    </row>
    <row r="19" spans="2:5" x14ac:dyDescent="0.3">
      <c r="B19" s="209" t="s">
        <v>5</v>
      </c>
      <c r="C19" s="209"/>
      <c r="D19" s="209" t="s">
        <v>6</v>
      </c>
      <c r="E19" s="209"/>
    </row>
    <row r="20" spans="2:5" x14ac:dyDescent="0.3">
      <c r="C20" s="70"/>
    </row>
    <row r="23" spans="2:5" x14ac:dyDescent="0.3">
      <c r="B23" s="209" t="s">
        <v>104</v>
      </c>
      <c r="C23" s="209"/>
      <c r="D23" s="209" t="s">
        <v>104</v>
      </c>
      <c r="E23" s="209"/>
    </row>
    <row r="24" spans="2:5" x14ac:dyDescent="0.3">
      <c r="B24" s="209" t="s">
        <v>105</v>
      </c>
      <c r="C24" s="209"/>
      <c r="D24" s="209" t="s">
        <v>105</v>
      </c>
      <c r="E24" s="209"/>
    </row>
  </sheetData>
  <mergeCells count="21">
    <mergeCell ref="B24:C24"/>
    <mergeCell ref="D24:E24"/>
    <mergeCell ref="B15:C15"/>
    <mergeCell ref="D15:E15"/>
    <mergeCell ref="D18:E18"/>
    <mergeCell ref="B19:C19"/>
    <mergeCell ref="D19:E19"/>
    <mergeCell ref="B23:C23"/>
    <mergeCell ref="D23:E23"/>
    <mergeCell ref="B12:C12"/>
    <mergeCell ref="D12:E12"/>
    <mergeCell ref="B13:C13"/>
    <mergeCell ref="D13:E13"/>
    <mergeCell ref="B14:C14"/>
    <mergeCell ref="D14:E14"/>
    <mergeCell ref="B1:E1"/>
    <mergeCell ref="B3:C3"/>
    <mergeCell ref="D3:E3"/>
    <mergeCell ref="B10:E10"/>
    <mergeCell ref="B11:C11"/>
    <mergeCell ref="D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RENCANA SKP JPT (M.I)</vt:lpstr>
      <vt:lpstr>2. Penilaian SKP JPT</vt:lpstr>
      <vt:lpstr>3. Penilaian Prestasi Kerja</vt:lpstr>
      <vt:lpstr>4. Penilaian Kinerja</vt:lpstr>
      <vt:lpstr>5. INTEGRASI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2021-11-11T13:44:24Z</dcterms:created>
  <dcterms:modified xsi:type="dcterms:W3CDTF">2021-12-21T07:21:38Z</dcterms:modified>
</cp:coreProperties>
</file>